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84" windowHeight="9192" tabRatio="601"/>
  </bookViews>
  <sheets>
    <sheet name="Приложение 1" sheetId="7" r:id="rId1"/>
    <sheet name="Лист2" sheetId="9" r:id="rId2"/>
    <sheet name="Лист1" sheetId="8" r:id="rId3"/>
  </sheets>
  <definedNames>
    <definedName name="_xlnm.Print_Titles" localSheetId="0">'Приложение 1'!$27:$27</definedName>
    <definedName name="_xlnm.Print_Area" localSheetId="0">'Приложение 1'!$A$1:$AL$135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00" i="7" l="1"/>
  <c r="AK99" i="7"/>
  <c r="AK90" i="7"/>
  <c r="AK82" i="7"/>
  <c r="AI35" i="7"/>
  <c r="AI100" i="7"/>
  <c r="AH100" i="7"/>
  <c r="AK105" i="7"/>
  <c r="AI64" i="7"/>
  <c r="AK84" i="7"/>
  <c r="AK85" i="7"/>
  <c r="AK83" i="7"/>
  <c r="AH114" i="7"/>
  <c r="AH99" i="7"/>
  <c r="AH64" i="7"/>
  <c r="AH91" i="7"/>
  <c r="AH63" i="7"/>
  <c r="AH35" i="7"/>
  <c r="AH54" i="7"/>
  <c r="AH34" i="7"/>
  <c r="AH28" i="7"/>
  <c r="AK89" i="7"/>
  <c r="AK88" i="7"/>
  <c r="AK75" i="7"/>
  <c r="AK62" i="7"/>
  <c r="AK109" i="7"/>
  <c r="AK58" i="7"/>
  <c r="AK51" i="7"/>
  <c r="AK53" i="7"/>
  <c r="AK52" i="7"/>
  <c r="AJ54" i="7"/>
  <c r="AI54" i="7"/>
  <c r="AG54" i="7"/>
  <c r="AD54" i="7"/>
  <c r="AJ64" i="7"/>
  <c r="AG41" i="7"/>
  <c r="AK44" i="7"/>
  <c r="AK42" i="7"/>
  <c r="AK41" i="7"/>
  <c r="AG100" i="7"/>
  <c r="AJ100" i="7"/>
  <c r="AJ99" i="7"/>
  <c r="AI93" i="7"/>
  <c r="AJ93" i="7"/>
  <c r="AJ91" i="7"/>
  <c r="AK98" i="7"/>
  <c r="AI91" i="7"/>
  <c r="AK97" i="7"/>
  <c r="AK33" i="7"/>
  <c r="AK32" i="7"/>
  <c r="AK31" i="7"/>
  <c r="AK60" i="7"/>
  <c r="AJ56" i="7"/>
  <c r="AK56" i="7"/>
  <c r="AK79" i="7"/>
  <c r="AK128" i="7"/>
  <c r="AJ63" i="7"/>
  <c r="AK93" i="7"/>
  <c r="AK78" i="7"/>
  <c r="AK66" i="7"/>
  <c r="AJ35" i="7"/>
  <c r="AJ34" i="7"/>
  <c r="AJ28" i="7"/>
  <c r="AG91" i="7"/>
  <c r="AK95" i="7"/>
  <c r="AK77" i="7"/>
  <c r="AG64" i="7"/>
  <c r="AK73" i="7"/>
  <c r="AK72" i="7"/>
  <c r="AK74" i="7"/>
  <c r="AF59" i="7"/>
  <c r="AK59" i="7"/>
  <c r="AF91" i="7"/>
  <c r="K9" i="8"/>
  <c r="G9" i="8"/>
  <c r="F9" i="8"/>
  <c r="E9" i="8"/>
  <c r="I9" i="8"/>
  <c r="O8" i="8"/>
  <c r="P8" i="8"/>
  <c r="K8" i="8"/>
  <c r="L8" i="8"/>
  <c r="I8" i="8"/>
  <c r="L9" i="8"/>
  <c r="AF100" i="7"/>
  <c r="AE67" i="7"/>
  <c r="AF54" i="7"/>
  <c r="AF48" i="7"/>
  <c r="AF45" i="7"/>
  <c r="AK54" i="7"/>
  <c r="AF99" i="7"/>
  <c r="AG35" i="7"/>
  <c r="AF35" i="7"/>
  <c r="AE48" i="7"/>
  <c r="AE71" i="7"/>
  <c r="AE70" i="7"/>
  <c r="AE64" i="7"/>
  <c r="AK67" i="7"/>
  <c r="AF70" i="7"/>
  <c r="AF64" i="7"/>
  <c r="AE45" i="7"/>
  <c r="AE35" i="7"/>
  <c r="AK69" i="7"/>
  <c r="AD43" i="7"/>
  <c r="AK43" i="7"/>
  <c r="AD106" i="7"/>
  <c r="AK106" i="7"/>
  <c r="AD104" i="7"/>
  <c r="AK104" i="7"/>
  <c r="AD107" i="7"/>
  <c r="AK107" i="7"/>
  <c r="AD71" i="7"/>
  <c r="AK71" i="7"/>
  <c r="AE91" i="7"/>
  <c r="AE63" i="7"/>
  <c r="AD70" i="7"/>
  <c r="AD68" i="7"/>
  <c r="AK68" i="7"/>
  <c r="AK70" i="7"/>
  <c r="AD64" i="7"/>
  <c r="AK64" i="7"/>
  <c r="AD100" i="7"/>
  <c r="AD48" i="7"/>
  <c r="AK48" i="7"/>
  <c r="AD45" i="7"/>
  <c r="AK45" i="7"/>
  <c r="AD40" i="7"/>
  <c r="AK40" i="7"/>
  <c r="AD35" i="7"/>
  <c r="AD34" i="7"/>
  <c r="AI114" i="7"/>
  <c r="AG114" i="7"/>
  <c r="AK115" i="7"/>
  <c r="AI115" i="7"/>
  <c r="AH115" i="7"/>
  <c r="AG115" i="7"/>
  <c r="AF115" i="7"/>
  <c r="AE115" i="7"/>
  <c r="AD115" i="7"/>
  <c r="AK114" i="7"/>
  <c r="AK116" i="7"/>
  <c r="AE58" i="7"/>
  <c r="AF58" i="7"/>
  <c r="AD99" i="7"/>
  <c r="AE103" i="7"/>
  <c r="AF103" i="7"/>
  <c r="AG103" i="7"/>
  <c r="AH103" i="7"/>
  <c r="AI103" i="7"/>
  <c r="AE102" i="7"/>
  <c r="AF102" i="7"/>
  <c r="AG102" i="7"/>
  <c r="AH102" i="7"/>
  <c r="AI102" i="7"/>
  <c r="AE101" i="7"/>
  <c r="AF101" i="7"/>
  <c r="AG101" i="7"/>
  <c r="AH101" i="7"/>
  <c r="AI101" i="7"/>
  <c r="AE112" i="7"/>
  <c r="AF112" i="7"/>
  <c r="AG112" i="7"/>
  <c r="AH112" i="7"/>
  <c r="AE113" i="7"/>
  <c r="AF113" i="7"/>
  <c r="AG113" i="7"/>
  <c r="AH113" i="7"/>
  <c r="AE111" i="7"/>
  <c r="AF111" i="7"/>
  <c r="AG111" i="7"/>
  <c r="AH111" i="7"/>
  <c r="AD91" i="7"/>
  <c r="AK91" i="7"/>
  <c r="AI113" i="7"/>
  <c r="AJ113" i="7"/>
  <c r="AI112" i="7"/>
  <c r="AJ112" i="7"/>
  <c r="AD63" i="7"/>
  <c r="AI111" i="7"/>
  <c r="AJ111" i="7"/>
  <c r="AI99" i="7"/>
  <c r="AG58" i="7"/>
  <c r="AH58" i="7"/>
  <c r="AG99" i="7"/>
  <c r="AE99" i="7"/>
  <c r="AJ102" i="7"/>
  <c r="AK102" i="7"/>
  <c r="AK112" i="7"/>
  <c r="AK111" i="7"/>
  <c r="AJ101" i="7"/>
  <c r="AK101" i="7"/>
  <c r="AJ103" i="7"/>
  <c r="AK103" i="7"/>
  <c r="AK113" i="7"/>
  <c r="AI58" i="7"/>
  <c r="AK35" i="7"/>
  <c r="AF63" i="7"/>
  <c r="AJ55" i="7"/>
  <c r="AK55" i="7"/>
  <c r="AE34" i="7"/>
  <c r="AF34" i="7"/>
  <c r="AG63" i="7"/>
  <c r="AF28" i="7"/>
  <c r="AG34" i="7"/>
  <c r="AG28" i="7"/>
  <c r="AI34" i="7"/>
  <c r="AE28" i="7"/>
  <c r="AD28" i="7"/>
  <c r="AI63" i="7"/>
  <c r="AK63" i="7"/>
  <c r="AK34" i="7"/>
  <c r="AI28" i="7"/>
  <c r="AK28" i="7"/>
</calcChain>
</file>

<file path=xl/sharedStrings.xml><?xml version="1.0" encoding="utf-8"?>
<sst xmlns="http://schemas.openxmlformats.org/spreadsheetml/2006/main" count="874" uniqueCount="199">
  <si>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</si>
  <si>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</si>
  <si>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</si>
  <si>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</si>
  <si>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</si>
  <si>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</si>
  <si>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</si>
  <si>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</si>
  <si>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Программа</t>
  </si>
  <si>
    <t>Подпрограмма</t>
  </si>
  <si>
    <t>Задача</t>
  </si>
  <si>
    <t>тыс.руб.</t>
  </si>
  <si>
    <t>куб.м.</t>
  </si>
  <si>
    <t>06.0.0000</t>
  </si>
  <si>
    <t>значение</t>
  </si>
  <si>
    <t>год  достижения</t>
  </si>
  <si>
    <t xml:space="preserve">Коды бюджетной классификации 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</si>
  <si>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</si>
  <si>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</si>
  <si>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</si>
  <si>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</si>
  <si>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</si>
  <si>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</si>
  <si>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</si>
  <si>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</si>
  <si>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</si>
  <si>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</si>
  <si>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</si>
  <si>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</si>
  <si>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</si>
  <si>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</si>
  <si>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</si>
  <si>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</si>
  <si>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</si>
  <si>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</si>
  <si>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</si>
  <si>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</si>
  <si>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</si>
  <si>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</si>
  <si>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</si>
  <si>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</si>
  <si>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</si>
  <si>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</si>
  <si>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</si>
  <si>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</si>
  <si>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</si>
  <si>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</si>
  <si>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</si>
  <si>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</si>
  <si>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</si>
  <si>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</si>
  <si>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</si>
  <si>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</si>
  <si>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</si>
  <si>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</si>
  <si>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</si>
  <si>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</si>
  <si>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</si>
  <si>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</si>
  <si>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</si>
  <si>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</si>
  <si>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</si>
  <si>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</si>
  <si>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</si>
  <si>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</si>
  <si>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16</t>
  </si>
  <si>
    <t>17</t>
  </si>
  <si>
    <t>код вида расходов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</si>
  <si>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</si>
  <si>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</si>
  <si>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</si>
  <si>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</si>
  <si>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</si>
  <si>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06.3.0101</t>
    </r>
    <r>
      <rPr>
        <sz val="10"/>
        <rFont val="Times New Roman"/>
        <family val="1"/>
        <charset val="204"/>
      </rPr>
      <t/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</si>
  <si>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</si>
  <si>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</si>
  <si>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</si>
  <si>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</si>
  <si>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</si>
  <si>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</si>
  <si>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</si>
  <si>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</si>
  <si>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</si>
  <si>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</si>
  <si>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</si>
  <si>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</si>
  <si>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</si>
  <si>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</si>
  <si>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t>Характеристика муниципальной программы города Твери</t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</si>
  <si>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</si>
  <si>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</si>
  <si>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t>м</t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</si>
  <si>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</si>
  <si>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</si>
  <si>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</si>
  <si>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</si>
  <si>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</si>
  <si>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</si>
  <si>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</si>
  <si>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</si>
  <si>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>G</t>
  </si>
  <si>
    <t>к постановлению Администрации города Твери</t>
  </si>
  <si>
    <t>«Приложение 1</t>
  </si>
  <si>
    <t>».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</si>
  <si>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</si>
  <si>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</si>
  <si>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</si>
  <si>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</si>
  <si>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</si>
  <si>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</si>
  <si>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</si>
  <si>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</si>
  <si>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</si>
  <si>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</si>
  <si>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водоразбора».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</si>
  <si>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</si>
  <si>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</si>
  <si>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</si>
  <si>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</si>
  <si>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</si>
  <si>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Задача 1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</si>
  <si>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(софинансирование за счет средств городского бюджета)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</si>
  <si>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</t>
    </r>
  </si>
  <si>
    <t>9</t>
  </si>
  <si>
    <t>S</t>
  </si>
  <si>
    <t>7</t>
  </si>
  <si>
    <t>F</t>
  </si>
  <si>
    <r>
      <t>Показатель 1</t>
    </r>
    <r>
      <rPr>
        <sz val="10"/>
        <rFont val="Times New Roman"/>
        <family val="1"/>
        <charset val="204"/>
      </rPr>
      <t xml:space="preserve">  «Протяженность построенных водопроводных сетей диаметром 800 мм в г. Твери»</t>
    </r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</si>
  <si>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городского бюджета)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</si>
  <si>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городского бюджета)</t>
    </r>
  </si>
  <si>
    <t>ед</t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</si>
  <si>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актуализации схем теплоснабжения, водоснабжения и водоотведения муниципального образования город Тверь»</t>
    </r>
  </si>
  <si>
    <t>шт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</si>
  <si>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федерального и областного бюджетов)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</si>
  <si>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федерального и областного бюджетов)</t>
    </r>
  </si>
  <si>
    <r>
      <t xml:space="preserve">Задача 3  </t>
    </r>
    <r>
      <rPr>
        <sz val="10"/>
        <rFont val="Times New Roman"/>
        <family val="1"/>
        <charset val="204"/>
      </rPr>
      <t>«Повышение энергетической эффективности, снижение объема потребления ресурсов на муниципальных объектах»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</si>
  <si>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</si>
  <si>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холодной воды»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</si>
  <si>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горячей воды»</t>
    </r>
  </si>
  <si>
    <r>
      <t>Показатель 4 «</t>
    </r>
    <r>
      <rPr>
        <sz val="10"/>
        <rFont val="Times New Roman"/>
        <family val="1"/>
        <charset val="204"/>
      </rPr>
      <t>Количество муниципальных объектов с оборудованной  автоматической системой контроля управления энергоресурсов»</t>
    </r>
  </si>
  <si>
    <r>
      <t xml:space="preserve">Административное мероприятие 3.01 </t>
    </r>
    <r>
      <rPr>
        <sz val="10"/>
        <rFont val="Times New Roman"/>
        <family val="1"/>
        <charset val="204"/>
      </rPr>
      <t xml:space="preserve"> «Оснащение приборами учета энергоресурсов введенных в эксплуатацию муниципальных объектов и внедрение автоматической системы контроля управления энергоресурсами»</t>
    </r>
  </si>
  <si>
    <r>
      <t>Показатель 1 «</t>
    </r>
    <r>
      <rPr>
        <sz val="10"/>
        <rFont val="Times New Roman"/>
        <family val="1"/>
        <charset val="204"/>
      </rPr>
      <t>Доля введенных в эксплуатацию муниципальных объектов,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</si>
  <si>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учета холодной воды»</t>
    </r>
  </si>
  <si>
    <r>
      <t>Показатель 3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учёта горячей воды»</t>
    </r>
  </si>
  <si>
    <r>
      <t xml:space="preserve">Показатель 3 </t>
    </r>
    <r>
      <rPr>
        <sz val="10"/>
        <rFont val="Times New Roman"/>
        <family val="1"/>
        <charset val="204"/>
      </rPr>
      <t>«Протяженность отремонтированных  муниципальных тепловых сетей»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</si>
  <si>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земельных участков под индивидуальное жилищное строительство, для которых развивается внешняя инженерная инфраструктура»</t>
    </r>
  </si>
  <si>
    <r>
      <t xml:space="preserve">Мероприятие 1.01  </t>
    </r>
    <r>
      <rPr>
        <sz val="10"/>
        <color theme="1"/>
        <rFont val="Times New Roman"/>
        <family val="1"/>
        <charset val="204"/>
      </rPr>
      <t>«Проведение капитального ремонта объектов теплоэнергетических комплексов города Твери с использованием энергоэффективных технологий» (за счет субсидии из областного бюджета)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</si>
  <si>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заключенных энергосервисных контрактов»</t>
    </r>
  </si>
  <si>
    <t>06.1.0102</t>
  </si>
  <si>
    <r>
      <t xml:space="preserve">Показатель 3 </t>
    </r>
    <r>
      <rPr>
        <sz val="10"/>
        <rFont val="Times New Roman"/>
        <family val="1"/>
        <charset val="204"/>
      </rPr>
      <t>«Количество разработанных смет для определения стоимости разработки поектно-сметной документации и изыскательной документаци»</t>
    </r>
  </si>
  <si>
    <r>
      <t>Мероприятие 1.03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детей.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</si>
  <si>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«Разработанная проектно-сметная документация для строительства объектов инженерной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</si>
  <si>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</si>
  <si>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сетей водоснабжения и водоотведения»</t>
    </r>
  </si>
  <si>
    <r>
      <t xml:space="preserve">Мероприятие 1.04 </t>
    </r>
    <r>
      <rPr>
        <sz val="10"/>
        <rFont val="Times New Roman"/>
        <family val="1"/>
        <charset val="204"/>
      </rPr>
      <t>«Содержание и обслуживание бесхозяйных обектов теплоснабжения, водоснабжения и водоотведения»</t>
    </r>
  </si>
  <si>
    <t xml:space="preserve">Наименование товаров, работ, услуг                                                       </t>
  </si>
  <si>
    <t>Ед. измерения</t>
  </si>
  <si>
    <t>Количество</t>
  </si>
  <si>
    <t xml:space="preserve">Коммерческие предложения (руб./ед.изм.) 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</si>
  <si>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</si>
  <si>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</si>
  <si>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 xml:space="preserve">Потенциальный исполнитель
 № 1 вх.от 27.10.2022 
№ 174 
</t>
  </si>
  <si>
    <t xml:space="preserve">Потенциальный исполнитель               № 2 вх.от 25.10.2022 
№ 813
</t>
  </si>
  <si>
    <t xml:space="preserve">Потенциальный исполнитель              № 3 вх.от 28.10.2022 
№ 298         
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</si>
  <si>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</si>
  <si>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</si>
  <si>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</si>
  <si>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</si>
  <si>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</si>
  <si>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единицу, принятая Заказчиком (руб.)</t>
  </si>
  <si>
    <t>Н(М)ЦК,  принятая Заказчиком (руб.)</t>
  </si>
  <si>
    <t>Выполнение работ по развитию муниципальной геоинформационной системы тепловых сетей муниципального образования город Тверь</t>
  </si>
  <si>
    <t>шт.</t>
  </si>
  <si>
    <t>Итого</t>
  </si>
  <si>
    <t>-</t>
  </si>
  <si>
    <r>
      <t>Мероприятие 1.03</t>
    </r>
    <r>
      <rPr>
        <sz val="10"/>
        <color theme="1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детей. (в т.ч. ПИР)»</t>
    </r>
  </si>
  <si>
    <r>
      <t xml:space="preserve">Показатель 4 </t>
    </r>
    <r>
      <rPr>
        <sz val="10"/>
        <color theme="1"/>
        <rFont val="Times New Roman"/>
        <family val="1"/>
        <charset val="204"/>
      </rPr>
      <t>«Выполнение строительно-монтажных работ на объекте»</t>
    </r>
  </si>
  <si>
    <r>
      <t xml:space="preserve">Мероприятие 2.03 </t>
    </r>
    <r>
      <rPr>
        <sz val="10"/>
        <rFont val="Times New Roman"/>
        <family val="1"/>
        <charset val="204"/>
      </rPr>
      <t>«Разработка схемы теплоснабжения городского округа  город Тверь на период до 2039 года»</t>
    </r>
  </si>
  <si>
    <r>
      <t>Показатель 1 «</t>
    </r>
    <r>
      <rPr>
        <sz val="10"/>
        <rFont val="Times New Roman"/>
        <family val="1"/>
        <charset val="204"/>
      </rPr>
      <t>Количество разработанных схем теплоснабжения »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</si>
  <si>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(без софинансирования из вышестоящих бюджетов)</t>
    </r>
  </si>
  <si>
    <t>A</t>
  </si>
  <si>
    <t>«Коммунальное хозяйство города Твери» на 2021 -2027 годы</t>
  </si>
  <si>
    <t>«Коммунальное хозяйство города Твери» на 2021-2027 годы</t>
  </si>
  <si>
    <t>Целевое (суммарное) значение показателя</t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</si>
  <si>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бесхозяйных сетей газоснабжения,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</si>
  <si>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«Разработанная проектно-сметная документация для строительства котельной»</t>
    </r>
  </si>
  <si>
    <t>И</t>
  </si>
  <si>
    <r>
      <t xml:space="preserve">Мероприятие 1.04 </t>
    </r>
    <r>
      <rPr>
        <sz val="10"/>
        <rFont val="Times New Roman"/>
        <family val="1"/>
        <charset val="204"/>
      </rPr>
      <t>«Строительство котельной «Затверецкая» (I-II этапы, в т.ч. ПИР)</t>
    </r>
    <r>
      <rPr>
        <b/>
        <sz val="10"/>
        <rFont val="Times New Roman"/>
        <family val="1"/>
        <charset val="204"/>
      </rPr>
      <t xml:space="preserve">
</t>
    </r>
  </si>
  <si>
    <r>
      <t xml:space="preserve">Показатель 2  </t>
    </r>
    <r>
      <rPr>
        <sz val="10"/>
        <rFont val="Times New Roman"/>
        <family val="1"/>
        <charset val="204"/>
      </rPr>
      <t>«Количество построенных котельных»</t>
    </r>
  </si>
  <si>
    <r>
      <t xml:space="preserve">Мероприятие 1.05 </t>
    </r>
    <r>
      <rPr>
        <sz val="10"/>
        <rFont val="Times New Roman"/>
        <family val="1"/>
        <charset val="204"/>
      </rPr>
      <t>«Строительство объектов водоснабжения и канализации (строительство напорного трубопровода от КНС №4А до дюкера через р. Тверцу диам. 600 мм, 1500 п.м.)»  (за счет средств городского бюджета)</t>
    </r>
    <r>
      <rPr>
        <b/>
        <sz val="10"/>
        <rFont val="Times New Roman"/>
        <family val="1"/>
        <charset val="204"/>
      </rPr>
      <t xml:space="preserve">
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</si>
  <si>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«Строительство объектов водоснабжения и канализации (строительство напорного трубопровода от КНС №4А до дюкера через р. Тверцу диам. 600 мм, 1500 п.м.)» (за счет средств федерального и областного бюджетов) </t>
    </r>
    <r>
      <rPr>
        <b/>
        <sz val="10"/>
        <rFont val="Times New Roman"/>
        <family val="1"/>
        <charset val="204"/>
      </rPr>
      <t xml:space="preserve">
</t>
    </r>
  </si>
  <si>
    <r>
      <t xml:space="preserve">Показатель 1 </t>
    </r>
    <r>
      <rPr>
        <sz val="10"/>
        <rFont val="Times New Roman"/>
        <family val="1"/>
        <charset val="204"/>
      </rPr>
      <t>«Протяженность построенных  канализационных сетей»</t>
    </r>
  </si>
  <si>
    <r>
      <t xml:space="preserve">Мероприятие 1.02 </t>
    </r>
    <r>
      <rPr>
        <sz val="10"/>
        <color theme="1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(без софинансирования из вышестоящих бюджетов)</t>
    </r>
  </si>
  <si>
    <t>А</t>
  </si>
  <si>
    <t>L</t>
  </si>
  <si>
    <r>
      <t xml:space="preserve">Мероприятие 1.01  </t>
    </r>
    <r>
      <rPr>
        <sz val="10"/>
        <rFont val="Times New Roman"/>
        <family val="1"/>
        <charset val="204"/>
      </rPr>
      <t>«Проведение капитального ремонта объектов теплоэнергетических комплексов города Твери с использованием энергоэффективных технологий» (софинансирование за счет средств городского бюджета)</t>
    </r>
  </si>
  <si>
    <t>Приложение</t>
  </si>
  <si>
    <r>
      <t xml:space="preserve">Мероприятие 1.01  </t>
    </r>
    <r>
      <rPr>
        <sz val="10"/>
        <rFont val="Times New Roman"/>
        <family val="1"/>
        <charset val="204"/>
      </rPr>
      <t>«Проведение капитального ремонта объектов теплоэнергетических комплексов города Твери с использованием энергоэффективных технологий» (за счет городского бюджета)</t>
    </r>
  </si>
  <si>
    <t>от «29»  декабря 2025 № 1169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</si>
</sst>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0.0"/>
    <numFmt numFmtId="167" formatCode="0.000"/>
    <numFmt numFmtId="168" formatCode="#,##0.0_р_."/>
  </numFmts>
  <fonts count="4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0"/>
      <color rgb="FF0070C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1" fontId="11" fillId="0" borderId="0" xfId="0" applyNumberFormat="1" applyFont="1" applyAlignment="1">
      <alignment horizontal="right" vertical="center"/>
    </xf>
    <xf numFmtId="1" fontId="12" fillId="0" borderId="0" xfId="0" applyNumberFormat="1" applyFont="1"/>
    <xf numFmtId="167" fontId="11" fillId="0" borderId="0" xfId="0" applyNumberFormat="1" applyFont="1" applyAlignment="1">
      <alignment horizontal="left"/>
    </xf>
    <xf numFmtId="167" fontId="11" fillId="0" borderId="0" xfId="0" applyNumberFormat="1" applyFont="1"/>
    <xf numFmtId="49" fontId="11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/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2" fillId="4" borderId="0" xfId="0" applyFont="1" applyFill="1"/>
    <xf numFmtId="0" fontId="10" fillId="5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49" fontId="12" fillId="0" borderId="1" xfId="0" applyNumberFormat="1" applyFont="1" applyBorder="1"/>
    <xf numFmtId="0" fontId="16" fillId="0" borderId="0" xfId="0" applyFont="1"/>
    <xf numFmtId="165" fontId="12" fillId="0" borderId="0" xfId="0" applyNumberFormat="1" applyFont="1"/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9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2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2" fillId="6" borderId="0" xfId="0" applyFont="1" applyFill="1"/>
    <xf numFmtId="49" fontId="31" fillId="5" borderId="1" xfId="0" applyNumberFormat="1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49" fontId="31" fillId="5" borderId="5" xfId="0" applyNumberFormat="1" applyFont="1" applyFill="1" applyBorder="1" applyAlignment="1">
      <alignment horizontal="center" vertical="center" wrapText="1"/>
    </xf>
    <xf numFmtId="167" fontId="11" fillId="5" borderId="0" xfId="0" applyNumberFormat="1" applyFont="1" applyFill="1" applyAlignment="1">
      <alignment horizontal="left"/>
    </xf>
    <xf numFmtId="167" fontId="5" fillId="5" borderId="0" xfId="0" applyNumberFormat="1" applyFont="1" applyFill="1" applyAlignment="1">
      <alignment horizontal="center"/>
    </xf>
    <xf numFmtId="167" fontId="5" fillId="5" borderId="0" xfId="0" applyNumberFormat="1" applyFont="1" applyFill="1" applyAlignment="1">
      <alignment horizontal="left" vertical="top"/>
    </xf>
    <xf numFmtId="4" fontId="5" fillId="5" borderId="0" xfId="0" applyNumberFormat="1" applyFont="1" applyFill="1" applyAlignment="1">
      <alignment horizontal="left" vertical="top"/>
    </xf>
    <xf numFmtId="167" fontId="11" fillId="5" borderId="0" xfId="0" applyNumberFormat="1" applyFont="1" applyFill="1"/>
    <xf numFmtId="0" fontId="33" fillId="0" borderId="2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35" fillId="0" borderId="2" xfId="0" applyFont="1" applyBorder="1" applyAlignment="1">
      <alignment horizontal="center" vertical="top" wrapText="1"/>
    </xf>
    <xf numFmtId="2" fontId="35" fillId="0" borderId="1" xfId="0" applyNumberFormat="1" applyFont="1" applyBorder="1" applyAlignment="1">
      <alignment horizontal="center" vertical="center" wrapText="1"/>
    </xf>
    <xf numFmtId="4" fontId="36" fillId="7" borderId="1" xfId="0" applyNumberFormat="1" applyFont="1" applyFill="1" applyBorder="1" applyAlignment="1">
      <alignment horizontal="center" vertical="center" wrapText="1"/>
    </xf>
    <xf numFmtId="4" fontId="23" fillId="7" borderId="1" xfId="0" applyNumberFormat="1" applyFont="1" applyFill="1" applyBorder="1" applyAlignment="1">
      <alignment horizontal="center" vertical="center" wrapText="1"/>
    </xf>
    <xf numFmtId="4" fontId="35" fillId="0" borderId="1" xfId="0" applyNumberFormat="1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/>
    </xf>
    <xf numFmtId="4" fontId="35" fillId="0" borderId="1" xfId="0" applyNumberFormat="1" applyFont="1" applyBorder="1" applyAlignment="1">
      <alignment horizontal="center" vertical="top"/>
    </xf>
    <xf numFmtId="4" fontId="35" fillId="0" borderId="1" xfId="0" applyNumberFormat="1" applyFont="1" applyBorder="1" applyAlignment="1">
      <alignment vertical="top"/>
    </xf>
    <xf numFmtId="167" fontId="11" fillId="5" borderId="0" xfId="0" applyNumberFormat="1" applyFont="1" applyFill="1" applyAlignment="1">
      <alignment vertical="top" wrapText="1"/>
    </xf>
    <xf numFmtId="167" fontId="11" fillId="5" borderId="0" xfId="0" applyNumberFormat="1" applyFont="1" applyFill="1" applyAlignment="1">
      <alignment horizontal="right"/>
    </xf>
    <xf numFmtId="0" fontId="37" fillId="0" borderId="0" xfId="0" applyFont="1" applyAlignment="1">
      <alignment horizontal="justify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/>
    <xf numFmtId="0" fontId="23" fillId="6" borderId="0" xfId="0" applyFont="1" applyFill="1" applyAlignment="1">
      <alignment horizontal="center" vertical="center" wrapText="1"/>
    </xf>
    <xf numFmtId="0" fontId="25" fillId="0" borderId="0" xfId="0" applyFont="1"/>
    <xf numFmtId="0" fontId="17" fillId="0" borderId="0" xfId="0" applyFont="1"/>
    <xf numFmtId="165" fontId="26" fillId="0" borderId="0" xfId="0" applyNumberFormat="1" applyFont="1"/>
    <xf numFmtId="165" fontId="3" fillId="0" borderId="0" xfId="0" applyNumberFormat="1" applyFont="1"/>
    <xf numFmtId="165" fontId="31" fillId="5" borderId="1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2" fillId="5" borderId="0" xfId="0" applyFont="1" applyFill="1"/>
    <xf numFmtId="0" fontId="2" fillId="5" borderId="0" xfId="0" applyFont="1" applyFill="1"/>
    <xf numFmtId="0" fontId="3" fillId="5" borderId="0" xfId="0" applyFont="1" applyFill="1"/>
    <xf numFmtId="49" fontId="12" fillId="5" borderId="0" xfId="0" applyNumberFormat="1" applyFont="1" applyFill="1"/>
    <xf numFmtId="0" fontId="12" fillId="5" borderId="0" xfId="0" applyFont="1" applyFill="1" applyAlignment="1">
      <alignment horizontal="left"/>
    </xf>
    <xf numFmtId="1" fontId="11" fillId="5" borderId="0" xfId="0" applyNumberFormat="1" applyFont="1" applyFill="1" applyAlignment="1">
      <alignment horizontal="right" vertical="center"/>
    </xf>
    <xf numFmtId="167" fontId="5" fillId="5" borderId="0" xfId="0" applyNumberFormat="1" applyFont="1" applyFill="1"/>
    <xf numFmtId="0" fontId="21" fillId="5" borderId="0" xfId="0" applyFont="1" applyFill="1"/>
    <xf numFmtId="0" fontId="7" fillId="5" borderId="0" xfId="0" applyFont="1" applyFill="1"/>
    <xf numFmtId="0" fontId="8" fillId="5" borderId="0" xfId="0" applyFont="1" applyFill="1"/>
    <xf numFmtId="0" fontId="9" fillId="5" borderId="0" xfId="0" applyFont="1" applyFill="1"/>
    <xf numFmtId="0" fontId="4" fillId="5" borderId="0" xfId="0" applyFont="1" applyFill="1"/>
    <xf numFmtId="167" fontId="5" fillId="5" borderId="0" xfId="0" applyNumberFormat="1" applyFont="1" applyFill="1" applyAlignment="1">
      <alignment horizontal="justify" vertical="top" wrapText="1"/>
    </xf>
    <xf numFmtId="0" fontId="11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11" fillId="5" borderId="0" xfId="0" applyFont="1" applyFill="1" applyAlignment="1">
      <alignment horizontal="left" vertical="center"/>
    </xf>
    <xf numFmtId="4" fontId="5" fillId="5" borderId="0" xfId="0" applyNumberFormat="1" applyFont="1" applyFill="1" applyAlignment="1">
      <alignment horizontal="justify" vertical="top" wrapText="1"/>
    </xf>
    <xf numFmtId="0" fontId="10" fillId="5" borderId="1" xfId="0" applyFont="1" applyFill="1" applyBorder="1" applyAlignment="1">
      <alignment horizontal="left" vertical="top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49" fontId="20" fillId="5" borderId="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9" fontId="39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49" fontId="39" fillId="0" borderId="5" xfId="0" applyNumberFormat="1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167" fontId="40" fillId="0" borderId="0" xfId="0" applyNumberFormat="1" applyFont="1"/>
    <xf numFmtId="167" fontId="40" fillId="5" borderId="0" xfId="0" applyNumberFormat="1" applyFont="1" applyFill="1"/>
    <xf numFmtId="167" fontId="11" fillId="0" borderId="0" xfId="0" applyNumberFormat="1" applyFont="1" applyAlignment="1">
      <alignment vertical="top" wrapText="1"/>
    </xf>
    <xf numFmtId="167" fontId="6" fillId="5" borderId="0" xfId="0" applyNumberFormat="1" applyFont="1" applyFill="1"/>
    <xf numFmtId="1" fontId="11" fillId="0" borderId="1" xfId="0" applyNumberFormat="1" applyFont="1" applyBorder="1" applyAlignment="1">
      <alignment horizontal="center" wrapText="1"/>
    </xf>
    <xf numFmtId="1" fontId="11" fillId="5" borderId="1" xfId="0" applyNumberFormat="1" applyFont="1" applyFill="1" applyBorder="1" applyAlignment="1">
      <alignment horizont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165" fontId="24" fillId="5" borderId="1" xfId="0" applyNumberFormat="1" applyFont="1" applyFill="1" applyBorder="1" applyAlignment="1">
      <alignment horizontal="center" vertical="center" wrapText="1"/>
    </xf>
    <xf numFmtId="166" fontId="11" fillId="4" borderId="1" xfId="0" applyNumberFormat="1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center" vertical="center" wrapText="1"/>
    </xf>
    <xf numFmtId="168" fontId="11" fillId="5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40" fillId="5" borderId="0" xfId="0" applyFont="1" applyFill="1"/>
    <xf numFmtId="0" fontId="40" fillId="0" borderId="0" xfId="0" applyFont="1"/>
    <xf numFmtId="167" fontId="11" fillId="9" borderId="0" xfId="0" applyNumberFormat="1" applyFont="1" applyFill="1"/>
    <xf numFmtId="167" fontId="40" fillId="5" borderId="0" xfId="0" applyNumberFormat="1" applyFont="1" applyFill="1" applyAlignment="1">
      <alignment horizontal="left"/>
    </xf>
    <xf numFmtId="1" fontId="40" fillId="0" borderId="0" xfId="0" applyNumberFormat="1" applyFont="1"/>
    <xf numFmtId="1" fontId="40" fillId="5" borderId="0" xfId="0" applyNumberFormat="1" applyFont="1" applyFill="1"/>
    <xf numFmtId="1" fontId="6" fillId="3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24" fillId="5" borderId="1" xfId="0" applyNumberFormat="1" applyFont="1" applyFill="1" applyBorder="1" applyAlignment="1">
      <alignment horizontal="center" vertical="center" wrapText="1"/>
    </xf>
    <xf numFmtId="1" fontId="40" fillId="0" borderId="0" xfId="0" applyNumberFormat="1" applyFont="1" applyAlignment="1">
      <alignment horizontal="right"/>
    </xf>
    <xf numFmtId="165" fontId="16" fillId="0" borderId="0" xfId="0" applyNumberFormat="1" applyFont="1"/>
    <xf numFmtId="166" fontId="11" fillId="0" borderId="1" xfId="0" applyNumberFormat="1" applyFont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167" fontId="18" fillId="0" borderId="0" xfId="0" applyNumberFormat="1" applyFont="1" applyAlignment="1">
      <alignment horizontal="center"/>
    </xf>
    <xf numFmtId="0" fontId="6" fillId="5" borderId="0" xfId="0" applyFont="1" applyFill="1" applyAlignment="1">
      <alignment horizontal="center" wrapText="1"/>
    </xf>
    <xf numFmtId="0" fontId="32" fillId="0" borderId="1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2" fontId="32" fillId="0" borderId="2" xfId="0" applyNumberFormat="1" applyFont="1" applyBorder="1" applyAlignment="1">
      <alignment horizontal="center" vertical="top" wrapText="1"/>
    </xf>
    <xf numFmtId="2" fontId="32" fillId="0" borderId="4" xfId="0" applyNumberFormat="1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32" fillId="0" borderId="8" xfId="0" applyFont="1" applyBorder="1" applyAlignment="1">
      <alignment horizontal="center" vertical="top" wrapText="1"/>
    </xf>
    <xf numFmtId="2" fontId="32" fillId="0" borderId="1" xfId="0" applyNumberFormat="1" applyFont="1" applyBorder="1" applyAlignment="1">
      <alignment horizontal="center" vertical="top" wrapText="1"/>
    </xf>
    <xf numFmtId="4" fontId="23" fillId="7" borderId="2" xfId="0" applyNumberFormat="1" applyFont="1" applyFill="1" applyBorder="1" applyAlignment="1">
      <alignment horizontal="center" vertical="center" wrapText="1"/>
    </xf>
    <xf numFmtId="4" fontId="23" fillId="7" borderId="4" xfId="0" applyNumberFormat="1" applyFont="1" applyFill="1" applyBorder="1" applyAlignment="1">
      <alignment horizontal="center" vertical="center" wrapText="1"/>
    </xf>
    <xf numFmtId="4" fontId="36" fillId="7" borderId="2" xfId="0" applyNumberFormat="1" applyFont="1" applyFill="1" applyBorder="1" applyAlignment="1">
      <alignment horizontal="center" vertical="center" wrapText="1"/>
    </xf>
    <xf numFmtId="4" fontId="36" fillId="7" borderId="4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right" vertical="center"/>
    </xf>
    <xf numFmtId="4" fontId="32" fillId="0" borderId="1" xfId="0" applyNumberFormat="1" applyFont="1" applyBorder="1" applyAlignment="1">
      <alignment horizontal="center" vertical="center"/>
    </xf>
    <xf numFmtId="4" fontId="35" fillId="0" borderId="1" xfId="0" applyNumberFormat="1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885825</xdr:rowOff>
    </xdr:from>
    <xdr:to>
      <xdr:col>11</xdr:col>
      <xdr:colOff>1085850</xdr:colOff>
      <xdr:row>6</xdr:row>
      <xdr:rowOff>1209675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4305300"/>
          <a:ext cx="1057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114300</xdr:colOff>
      <xdr:row>6</xdr:row>
      <xdr:rowOff>590550</xdr:rowOff>
    </xdr:from>
    <xdr:to>
      <xdr:col>10</xdr:col>
      <xdr:colOff>1057275</xdr:colOff>
      <xdr:row>6</xdr:row>
      <xdr:rowOff>990600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10025"/>
          <a:ext cx="942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2"/>
  <sheetViews>
    <sheetView tabSelected="1" view="pageBreakPreview" topLeftCell="N1" zoomScaleSheetLayoutView="100" workbookViewId="0">
      <selection activeCell="AL3" sqref="AL3"/>
    </sheetView>
  </sheetViews>
  <sheetFormatPr defaultColWidth="9.109375" defaultRowHeight="15.6" x14ac:dyDescent="0.3"/>
  <cols>
    <col min="1" max="1" width="3.44140625" style="4" customWidth="1"/>
    <col min="2" max="2" width="4" style="4" customWidth="1"/>
    <col min="3" max="4" width="3.5546875" style="4" customWidth="1"/>
    <col min="5" max="5" width="4" style="4" customWidth="1"/>
    <col min="6" max="6" width="5" style="4" customWidth="1"/>
    <col min="7" max="7" width="4.88671875" style="4" customWidth="1"/>
    <col min="8" max="8" width="4.33203125" style="4" customWidth="1"/>
    <col min="9" max="9" width="3.5546875" style="4" customWidth="1"/>
    <col min="10" max="10" width="4.109375" style="4" customWidth="1"/>
    <col min="11" max="11" width="4.5546875" style="4" customWidth="1"/>
    <col min="12" max="12" width="4.33203125" style="4" customWidth="1"/>
    <col min="13" max="13" width="4.5546875" style="4" customWidth="1"/>
    <col min="14" max="14" width="4.33203125" style="4" customWidth="1"/>
    <col min="15" max="15" width="0" style="4" hidden="1" customWidth="1"/>
    <col min="16" max="16" width="9.6640625" style="4" hidden="1" customWidth="1"/>
    <col min="17" max="17" width="13" style="4" hidden="1" customWidth="1"/>
    <col min="18" max="18" width="16" style="4" hidden="1" customWidth="1"/>
    <col min="19" max="19" width="11.88671875" style="4" hidden="1" customWidth="1"/>
    <col min="20" max="20" width="14.109375" style="4" hidden="1" customWidth="1"/>
    <col min="21" max="21" width="11.109375" style="5" hidden="1" customWidth="1"/>
    <col min="22" max="22" width="12.109375" style="5" hidden="1" customWidth="1"/>
    <col min="23" max="24" width="12.5546875" style="5" hidden="1" customWidth="1"/>
    <col min="25" max="25" width="4.5546875" style="5" customWidth="1"/>
    <col min="26" max="27" width="4.44140625" style="5" customWidth="1"/>
    <col min="28" max="28" width="43.88671875" style="6" customWidth="1"/>
    <col min="29" max="29" width="11.5546875" style="4" customWidth="1"/>
    <col min="30" max="30" width="12.88671875" style="135" customWidth="1"/>
    <col min="31" max="31" width="11.88671875" style="136" customWidth="1"/>
    <col min="32" max="32" width="12" style="136" customWidth="1"/>
    <col min="33" max="33" width="11.88671875" style="65" customWidth="1"/>
    <col min="34" max="34" width="12.6640625" style="157" customWidth="1"/>
    <col min="35" max="35" width="12.109375" style="15" customWidth="1"/>
    <col min="36" max="36" width="12.6640625" style="15" customWidth="1"/>
    <col min="37" max="37" width="13.33203125" style="135" customWidth="1"/>
    <col min="38" max="38" width="12.44140625" style="159" customWidth="1"/>
    <col min="39" max="39" width="9.109375" style="4"/>
    <col min="40" max="40" width="18.109375" style="4" customWidth="1"/>
    <col min="41" max="41" width="35.44140625" style="4" customWidth="1"/>
    <col min="42" max="42" width="13.44140625" style="4" customWidth="1"/>
    <col min="43" max="16384" width="9.109375" style="4"/>
  </cols>
  <sheetData>
    <row r="1" spans="1:38" x14ac:dyDescent="0.3">
      <c r="AH1" s="65"/>
      <c r="AL1" s="11" t="s">
        <v>196</v>
      </c>
    </row>
    <row r="2" spans="1:38" x14ac:dyDescent="0.3">
      <c r="AH2" s="65"/>
      <c r="AL2" s="11" t="s">
        <v>101</v>
      </c>
    </row>
    <row r="3" spans="1:38" x14ac:dyDescent="0.3">
      <c r="AH3" s="65"/>
      <c r="AL3" s="11" t="s">
        <v>198</v>
      </c>
    </row>
    <row r="4" spans="1:38" x14ac:dyDescent="0.3">
      <c r="AH4" s="65"/>
    </row>
    <row r="5" spans="1:38" x14ac:dyDescent="0.3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14"/>
      <c r="AE5" s="61"/>
      <c r="AG5" s="76"/>
      <c r="AH5" s="76"/>
      <c r="AI5" s="137"/>
      <c r="AJ5" s="137"/>
      <c r="AL5" s="11" t="s">
        <v>102</v>
      </c>
    </row>
    <row r="6" spans="1:38" x14ac:dyDescent="0.3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14"/>
      <c r="AE6" s="61"/>
      <c r="AH6" s="65"/>
      <c r="AK6" s="156"/>
      <c r="AL6" s="11" t="s">
        <v>1</v>
      </c>
    </row>
    <row r="7" spans="1:38" x14ac:dyDescent="0.3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14"/>
      <c r="AE7" s="61"/>
      <c r="AG7" s="61"/>
      <c r="AH7" s="61"/>
      <c r="AI7" s="14"/>
      <c r="AJ7" s="14"/>
      <c r="AK7" s="156"/>
      <c r="AL7" s="11" t="s">
        <v>181</v>
      </c>
    </row>
    <row r="8" spans="1:38" x14ac:dyDescent="0.3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14"/>
      <c r="AE8" s="61"/>
      <c r="AG8" s="61"/>
      <c r="AH8" s="61"/>
      <c r="AI8" s="14"/>
      <c r="AJ8" s="14"/>
      <c r="AK8" s="14"/>
      <c r="AL8" s="12"/>
    </row>
    <row r="9" spans="1:38" x14ac:dyDescent="0.3">
      <c r="A9" s="109"/>
      <c r="B9" s="110"/>
      <c r="C9" s="110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2"/>
      <c r="V9" s="112"/>
      <c r="W9" s="112"/>
      <c r="X9" s="112"/>
      <c r="Y9" s="112"/>
      <c r="Z9" s="112"/>
      <c r="AA9" s="112"/>
      <c r="AB9" s="113"/>
      <c r="AC9" s="109"/>
      <c r="AD9" s="61"/>
      <c r="AE9" s="61"/>
      <c r="AG9" s="61"/>
      <c r="AH9" s="61"/>
      <c r="AI9" s="61"/>
      <c r="AJ9" s="61"/>
      <c r="AK9" s="61"/>
      <c r="AL9" s="114"/>
    </row>
    <row r="10" spans="1:38" ht="17.399999999999999" x14ac:dyDescent="0.3">
      <c r="A10" s="177" t="s">
        <v>88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</row>
    <row r="11" spans="1:38" x14ac:dyDescent="0.3">
      <c r="A11" s="178" t="s">
        <v>182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</row>
    <row r="12" spans="1:38" x14ac:dyDescent="0.3">
      <c r="A12" s="178" t="s">
        <v>28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</row>
    <row r="13" spans="1:38" x14ac:dyDescent="0.3">
      <c r="A13" s="111"/>
      <c r="B13" s="183" t="s">
        <v>68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60"/>
    </row>
    <row r="14" spans="1:38" x14ac:dyDescent="0.3">
      <c r="A14" s="111"/>
      <c r="B14" s="111"/>
      <c r="C14" s="111"/>
      <c r="D14" s="169" t="s">
        <v>29</v>
      </c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15"/>
      <c r="AE14" s="62"/>
      <c r="AF14" s="62"/>
      <c r="AG14" s="62"/>
      <c r="AH14" s="115"/>
      <c r="AI14" s="115"/>
      <c r="AJ14" s="115"/>
      <c r="AK14" s="136"/>
      <c r="AL14" s="160"/>
    </row>
    <row r="15" spans="1:38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13"/>
      <c r="AC15" s="109"/>
      <c r="AD15" s="138"/>
      <c r="AE15" s="138"/>
      <c r="AF15" s="138"/>
      <c r="AG15" s="138"/>
      <c r="AH15" s="138"/>
      <c r="AI15" s="65"/>
      <c r="AJ15" s="65"/>
      <c r="AK15" s="136"/>
      <c r="AL15" s="160"/>
    </row>
    <row r="16" spans="1:38" ht="18" x14ac:dyDescent="0.35">
      <c r="A16" s="116" t="s">
        <v>30</v>
      </c>
      <c r="B16" s="117"/>
      <c r="C16" s="117"/>
      <c r="D16" s="117"/>
      <c r="E16" s="117"/>
      <c r="F16" s="117"/>
      <c r="G16" s="117"/>
      <c r="H16" s="117"/>
      <c r="I16" s="118"/>
      <c r="J16" s="119"/>
      <c r="K16" s="119"/>
      <c r="L16" s="119"/>
      <c r="M16" s="119"/>
      <c r="N16" s="120"/>
      <c r="O16" s="120"/>
      <c r="P16" s="120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13"/>
      <c r="AC16" s="109"/>
      <c r="AD16" s="121"/>
      <c r="AE16" s="63"/>
      <c r="AF16" s="63"/>
      <c r="AG16" s="63"/>
      <c r="AH16" s="63"/>
      <c r="AI16" s="63"/>
      <c r="AJ16" s="63"/>
      <c r="AK16" s="136"/>
      <c r="AL16" s="160"/>
    </row>
    <row r="17" spans="1:47" x14ac:dyDescent="0.3">
      <c r="A17" s="180" t="s">
        <v>31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09"/>
      <c r="R17" s="109"/>
      <c r="S17" s="109"/>
      <c r="T17" s="109"/>
      <c r="U17" s="112"/>
      <c r="V17" s="112"/>
      <c r="W17" s="112"/>
      <c r="X17" s="112"/>
      <c r="Y17" s="112"/>
      <c r="Z17" s="112"/>
      <c r="AA17" s="112"/>
      <c r="AB17" s="113"/>
      <c r="AC17" s="109"/>
      <c r="AD17" s="121"/>
      <c r="AE17" s="63"/>
      <c r="AF17" s="63"/>
      <c r="AG17" s="63"/>
      <c r="AH17" s="63"/>
      <c r="AI17" s="63"/>
      <c r="AJ17" s="63"/>
      <c r="AK17" s="136"/>
      <c r="AL17" s="160"/>
    </row>
    <row r="18" spans="1:47" x14ac:dyDescent="0.3">
      <c r="A18" s="180" t="s">
        <v>32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1"/>
      <c r="AE18" s="63"/>
      <c r="AF18" s="63"/>
      <c r="AG18" s="63"/>
      <c r="AH18" s="63"/>
      <c r="AI18" s="63"/>
      <c r="AJ18" s="63"/>
      <c r="AK18" s="136"/>
      <c r="AL18" s="160"/>
    </row>
    <row r="19" spans="1:47" x14ac:dyDescent="0.3">
      <c r="A19" s="124" t="s">
        <v>69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1"/>
      <c r="AE19" s="63"/>
      <c r="AF19" s="63"/>
      <c r="AG19" s="63"/>
      <c r="AH19" s="63"/>
      <c r="AI19" s="63"/>
      <c r="AJ19" s="63"/>
      <c r="AK19" s="136"/>
      <c r="AL19" s="160"/>
    </row>
    <row r="20" spans="1:47" x14ac:dyDescent="0.3">
      <c r="A20" s="124" t="s">
        <v>50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1"/>
      <c r="AE20" s="63"/>
      <c r="AF20" s="63"/>
      <c r="AG20" s="63"/>
      <c r="AH20" s="63"/>
      <c r="AI20" s="63"/>
      <c r="AJ20" s="63"/>
      <c r="AK20" s="136"/>
      <c r="AL20" s="160"/>
    </row>
    <row r="21" spans="1:47" x14ac:dyDescent="0.3">
      <c r="A21" s="124" t="s">
        <v>51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1"/>
      <c r="AE21" s="63"/>
      <c r="AF21" s="63"/>
      <c r="AG21" s="63"/>
      <c r="AH21" s="63"/>
      <c r="AI21" s="63"/>
      <c r="AJ21" s="63"/>
      <c r="AK21" s="136"/>
      <c r="AL21" s="160"/>
    </row>
    <row r="22" spans="1:47" x14ac:dyDescent="0.3">
      <c r="A22" s="124" t="s">
        <v>52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1"/>
      <c r="AE22" s="63"/>
      <c r="AF22" s="63"/>
      <c r="AG22" s="63"/>
      <c r="AH22" s="63"/>
      <c r="AI22" s="63"/>
      <c r="AJ22" s="63"/>
      <c r="AK22" s="136"/>
      <c r="AL22" s="160"/>
    </row>
    <row r="23" spans="1:47" x14ac:dyDescent="0.3">
      <c r="A23" s="124" t="s">
        <v>53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5"/>
      <c r="AE23" s="64"/>
      <c r="AF23" s="64"/>
      <c r="AG23" s="64"/>
      <c r="AH23" s="64"/>
      <c r="AI23" s="64"/>
      <c r="AJ23" s="64"/>
      <c r="AK23" s="136"/>
      <c r="AL23" s="160"/>
    </row>
    <row r="24" spans="1:47" ht="23.2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1"/>
      <c r="AE24" s="63"/>
      <c r="AF24" s="63"/>
      <c r="AG24" s="63"/>
      <c r="AH24" s="63"/>
      <c r="AI24" s="63"/>
      <c r="AJ24" s="63"/>
      <c r="AK24" s="136"/>
      <c r="AL24" s="160"/>
      <c r="AT24" s="175"/>
      <c r="AU24" s="176"/>
    </row>
    <row r="25" spans="1:47" ht="30.75" customHeight="1" x14ac:dyDescent="0.3">
      <c r="A25" s="170" t="s">
        <v>16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81" t="s">
        <v>4</v>
      </c>
      <c r="AC25" s="181" t="s">
        <v>5</v>
      </c>
      <c r="AD25" s="172" t="s">
        <v>6</v>
      </c>
      <c r="AE25" s="172"/>
      <c r="AF25" s="172"/>
      <c r="AG25" s="172"/>
      <c r="AH25" s="172"/>
      <c r="AI25" s="172"/>
      <c r="AJ25" s="172"/>
      <c r="AK25" s="179" t="s">
        <v>183</v>
      </c>
      <c r="AL25" s="179"/>
      <c r="AS25" s="84"/>
    </row>
    <row r="26" spans="1:47" ht="39" customHeight="1" x14ac:dyDescent="0.3">
      <c r="A26" s="170" t="s">
        <v>20</v>
      </c>
      <c r="B26" s="170"/>
      <c r="C26" s="170"/>
      <c r="D26" s="170" t="s">
        <v>18</v>
      </c>
      <c r="E26" s="170"/>
      <c r="F26" s="170" t="s">
        <v>19</v>
      </c>
      <c r="G26" s="170"/>
      <c r="H26" s="170" t="s">
        <v>17</v>
      </c>
      <c r="I26" s="170"/>
      <c r="J26" s="170"/>
      <c r="K26" s="170"/>
      <c r="L26" s="170"/>
      <c r="M26" s="170"/>
      <c r="N26" s="170"/>
      <c r="O26" s="22"/>
      <c r="P26" s="23"/>
      <c r="Q26" s="97" t="s">
        <v>8</v>
      </c>
      <c r="R26" s="97" t="s">
        <v>9</v>
      </c>
      <c r="S26" s="97" t="s">
        <v>10</v>
      </c>
      <c r="T26" s="23"/>
      <c r="U26" s="24"/>
      <c r="V26" s="24"/>
      <c r="W26" s="24"/>
      <c r="X26" s="16" t="s">
        <v>33</v>
      </c>
      <c r="Y26" s="171" t="s">
        <v>67</v>
      </c>
      <c r="Z26" s="171"/>
      <c r="AA26" s="171"/>
      <c r="AB26" s="181"/>
      <c r="AC26" s="181"/>
      <c r="AD26" s="98">
        <v>2021</v>
      </c>
      <c r="AE26" s="99">
        <v>2022</v>
      </c>
      <c r="AF26" s="99">
        <v>2023</v>
      </c>
      <c r="AG26" s="99">
        <v>2024</v>
      </c>
      <c r="AH26" s="99">
        <v>2025</v>
      </c>
      <c r="AI26" s="99">
        <v>2026</v>
      </c>
      <c r="AJ26" s="99">
        <v>2027</v>
      </c>
      <c r="AK26" s="134" t="s">
        <v>14</v>
      </c>
      <c r="AL26" s="98" t="s">
        <v>15</v>
      </c>
      <c r="AR26" s="85"/>
      <c r="AS26" s="86"/>
      <c r="AT26" s="83"/>
      <c r="AU26" s="83"/>
    </row>
    <row r="27" spans="1:47" s="17" customFormat="1" ht="16.8" x14ac:dyDescent="0.3">
      <c r="A27" s="100">
        <v>1</v>
      </c>
      <c r="B27" s="100">
        <v>2</v>
      </c>
      <c r="C27" s="100">
        <v>3</v>
      </c>
      <c r="D27" s="100">
        <v>4</v>
      </c>
      <c r="E27" s="100">
        <v>5</v>
      </c>
      <c r="F27" s="100">
        <v>6</v>
      </c>
      <c r="G27" s="100">
        <v>7</v>
      </c>
      <c r="H27" s="100">
        <v>8</v>
      </c>
      <c r="I27" s="100">
        <v>9</v>
      </c>
      <c r="J27" s="100">
        <v>10</v>
      </c>
      <c r="K27" s="100">
        <v>11</v>
      </c>
      <c r="L27" s="100">
        <v>12</v>
      </c>
      <c r="M27" s="100">
        <v>13</v>
      </c>
      <c r="N27" s="100">
        <v>14</v>
      </c>
      <c r="O27" s="100"/>
      <c r="P27" s="100">
        <v>1</v>
      </c>
      <c r="Q27" s="100">
        <v>2</v>
      </c>
      <c r="R27" s="100">
        <v>3</v>
      </c>
      <c r="S27" s="100">
        <v>4</v>
      </c>
      <c r="T27" s="100">
        <v>5</v>
      </c>
      <c r="U27" s="101">
        <v>6</v>
      </c>
      <c r="V27" s="101">
        <v>7</v>
      </c>
      <c r="W27" s="101">
        <v>8</v>
      </c>
      <c r="X27" s="101" t="s">
        <v>34</v>
      </c>
      <c r="Y27" s="101" t="s">
        <v>34</v>
      </c>
      <c r="Z27" s="101" t="s">
        <v>65</v>
      </c>
      <c r="AA27" s="101" t="s">
        <v>66</v>
      </c>
      <c r="AB27" s="100">
        <v>18</v>
      </c>
      <c r="AC27" s="100">
        <v>19</v>
      </c>
      <c r="AD27" s="139">
        <v>20</v>
      </c>
      <c r="AE27" s="140">
        <v>21</v>
      </c>
      <c r="AF27" s="140">
        <v>22</v>
      </c>
      <c r="AG27" s="140">
        <v>23</v>
      </c>
      <c r="AH27" s="140">
        <v>24</v>
      </c>
      <c r="AI27" s="139">
        <v>25</v>
      </c>
      <c r="AJ27" s="139">
        <v>26</v>
      </c>
      <c r="AK27" s="139">
        <v>27</v>
      </c>
      <c r="AL27" s="139">
        <v>28</v>
      </c>
      <c r="AR27" s="102"/>
      <c r="AS27" s="103"/>
      <c r="AT27" s="104"/>
      <c r="AU27" s="104"/>
    </row>
    <row r="28" spans="1:47" ht="33" customHeigh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30"/>
      <c r="P28" s="31"/>
      <c r="Q28" s="31" t="s">
        <v>13</v>
      </c>
      <c r="R28" s="31"/>
      <c r="S28" s="31"/>
      <c r="T28" s="31"/>
      <c r="U28" s="32"/>
      <c r="V28" s="32"/>
      <c r="W28" s="32"/>
      <c r="X28" s="33"/>
      <c r="Y28" s="33"/>
      <c r="Z28" s="33"/>
      <c r="AA28" s="33"/>
      <c r="AB28" s="34" t="s">
        <v>182</v>
      </c>
      <c r="AC28" s="56" t="s">
        <v>3</v>
      </c>
      <c r="AD28" s="141">
        <f t="shared" ref="AD28:AI28" si="0">SUM(AD34,AD63,AD99)</f>
        <v>397324.23000000004</v>
      </c>
      <c r="AE28" s="141">
        <f t="shared" si="0"/>
        <v>290403.49999999994</v>
      </c>
      <c r="AF28" s="141">
        <f t="shared" si="0"/>
        <v>388418.1</v>
      </c>
      <c r="AG28" s="141">
        <f t="shared" si="0"/>
        <v>394710.9</v>
      </c>
      <c r="AH28" s="141">
        <f>SUM(AH34,AH63,AH99)</f>
        <v>379072.8</v>
      </c>
      <c r="AI28" s="141">
        <f t="shared" si="0"/>
        <v>555258.89999999991</v>
      </c>
      <c r="AJ28" s="141">
        <f>AJ34+AJ63+AJ99</f>
        <v>105192.6</v>
      </c>
      <c r="AK28" s="141">
        <f>SUM(AD28:AJ28)</f>
        <v>2510381.0299999998</v>
      </c>
      <c r="AL28" s="161">
        <v>2027</v>
      </c>
      <c r="AR28" s="87"/>
      <c r="AS28" s="86"/>
      <c r="AT28" s="83"/>
      <c r="AU28" s="83"/>
    </row>
    <row r="29" spans="1:47" ht="79.5" customHeigh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0"/>
      <c r="P29" s="9"/>
      <c r="Q29" s="9"/>
      <c r="R29" s="9"/>
      <c r="S29" s="9"/>
      <c r="T29" s="9"/>
      <c r="U29" s="8"/>
      <c r="V29" s="8"/>
      <c r="W29" s="8"/>
      <c r="X29" s="18"/>
      <c r="Y29" s="18"/>
      <c r="Z29" s="18"/>
      <c r="AA29" s="18"/>
      <c r="AB29" s="21" t="s">
        <v>54</v>
      </c>
      <c r="AC29" s="19"/>
      <c r="AD29" s="142"/>
      <c r="AE29" s="143"/>
      <c r="AF29" s="144"/>
      <c r="AG29" s="144"/>
      <c r="AH29" s="144"/>
      <c r="AI29" s="142"/>
      <c r="AJ29" s="142"/>
      <c r="AK29" s="134"/>
      <c r="AL29" s="98"/>
      <c r="AR29" s="87"/>
      <c r="AS29" s="86"/>
      <c r="AT29" s="83"/>
      <c r="AU29" s="83"/>
    </row>
    <row r="30" spans="1:47" ht="33" customHeight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0"/>
      <c r="P30" s="9"/>
      <c r="Q30" s="9"/>
      <c r="R30" s="9"/>
      <c r="S30" s="9"/>
      <c r="T30" s="9"/>
      <c r="U30" s="8"/>
      <c r="V30" s="8"/>
      <c r="W30" s="8"/>
      <c r="X30" s="18"/>
      <c r="Y30" s="18"/>
      <c r="Z30" s="18"/>
      <c r="AA30" s="18"/>
      <c r="AB30" s="21" t="s">
        <v>107</v>
      </c>
      <c r="AC30" s="3" t="s">
        <v>7</v>
      </c>
      <c r="AD30" s="98">
        <v>82</v>
      </c>
      <c r="AE30" s="145">
        <v>82</v>
      </c>
      <c r="AF30" s="145">
        <v>79</v>
      </c>
      <c r="AG30" s="145">
        <v>81</v>
      </c>
      <c r="AH30" s="145">
        <v>80</v>
      </c>
      <c r="AI30" s="98">
        <v>79</v>
      </c>
      <c r="AJ30" s="145">
        <v>79</v>
      </c>
      <c r="AK30" s="145">
        <v>79</v>
      </c>
      <c r="AL30" s="98">
        <v>2027</v>
      </c>
      <c r="AR30" s="87"/>
      <c r="AS30" s="86"/>
      <c r="AT30" s="83"/>
      <c r="AU30" s="83"/>
    </row>
    <row r="31" spans="1:47" ht="30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0"/>
      <c r="P31" s="9"/>
      <c r="Q31" s="9"/>
      <c r="R31" s="9"/>
      <c r="S31" s="9"/>
      <c r="T31" s="9"/>
      <c r="U31" s="8"/>
      <c r="V31" s="8"/>
      <c r="W31" s="8"/>
      <c r="X31" s="18"/>
      <c r="Y31" s="18"/>
      <c r="Z31" s="18"/>
      <c r="AA31" s="18"/>
      <c r="AB31" s="21" t="s">
        <v>108</v>
      </c>
      <c r="AC31" s="3" t="s">
        <v>7</v>
      </c>
      <c r="AD31" s="98">
        <v>41</v>
      </c>
      <c r="AE31" s="145">
        <v>40</v>
      </c>
      <c r="AF31" s="145">
        <v>69</v>
      </c>
      <c r="AG31" s="145">
        <v>69</v>
      </c>
      <c r="AH31" s="145">
        <v>69</v>
      </c>
      <c r="AI31" s="98">
        <v>70</v>
      </c>
      <c r="AJ31" s="98">
        <v>72</v>
      </c>
      <c r="AK31" s="98">
        <f>AJ31</f>
        <v>72</v>
      </c>
      <c r="AL31" s="98">
        <v>2027</v>
      </c>
      <c r="AR31" s="88"/>
      <c r="AS31" s="86"/>
      <c r="AT31" s="83"/>
      <c r="AU31" s="83"/>
    </row>
    <row r="32" spans="1:47" ht="30.75" customHeigh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0"/>
      <c r="P32" s="9"/>
      <c r="Q32" s="9"/>
      <c r="R32" s="9"/>
      <c r="S32" s="9"/>
      <c r="T32" s="9"/>
      <c r="U32" s="8"/>
      <c r="V32" s="8"/>
      <c r="W32" s="8"/>
      <c r="X32" s="18"/>
      <c r="Y32" s="18"/>
      <c r="Z32" s="18"/>
      <c r="AA32" s="18"/>
      <c r="AB32" s="21" t="s">
        <v>109</v>
      </c>
      <c r="AC32" s="3" t="s">
        <v>7</v>
      </c>
      <c r="AD32" s="98">
        <v>66</v>
      </c>
      <c r="AE32" s="145">
        <v>65</v>
      </c>
      <c r="AF32" s="145">
        <v>84</v>
      </c>
      <c r="AG32" s="145">
        <v>84</v>
      </c>
      <c r="AH32" s="145">
        <v>72</v>
      </c>
      <c r="AI32" s="98">
        <v>73</v>
      </c>
      <c r="AJ32" s="98">
        <v>74</v>
      </c>
      <c r="AK32" s="98">
        <f>AJ32</f>
        <v>74</v>
      </c>
      <c r="AL32" s="98">
        <v>2027</v>
      </c>
      <c r="AR32" s="87"/>
      <c r="AS32" s="86"/>
      <c r="AT32" s="83"/>
      <c r="AU32" s="83"/>
    </row>
    <row r="33" spans="1:47" ht="33" customHeigh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0"/>
      <c r="P33" s="9"/>
      <c r="Q33" s="9"/>
      <c r="R33" s="9"/>
      <c r="S33" s="9"/>
      <c r="T33" s="9"/>
      <c r="U33" s="8"/>
      <c r="V33" s="8"/>
      <c r="W33" s="8"/>
      <c r="X33" s="18"/>
      <c r="Y33" s="18"/>
      <c r="Z33" s="18"/>
      <c r="AA33" s="18"/>
      <c r="AB33" s="21" t="s">
        <v>110</v>
      </c>
      <c r="AC33" s="3" t="s">
        <v>7</v>
      </c>
      <c r="AD33" s="98">
        <v>70</v>
      </c>
      <c r="AE33" s="145">
        <v>70</v>
      </c>
      <c r="AF33" s="145">
        <v>70</v>
      </c>
      <c r="AG33" s="145">
        <v>69</v>
      </c>
      <c r="AH33" s="145">
        <v>68</v>
      </c>
      <c r="AI33" s="98">
        <v>68</v>
      </c>
      <c r="AJ33" s="98">
        <v>68</v>
      </c>
      <c r="AK33" s="98">
        <f>AJ33</f>
        <v>68</v>
      </c>
      <c r="AL33" s="98">
        <v>2027</v>
      </c>
      <c r="AR33" s="88"/>
      <c r="AS33" s="86"/>
      <c r="AT33" s="83"/>
      <c r="AU33" s="83"/>
    </row>
    <row r="34" spans="1:47" ht="60.75" customHeight="1" x14ac:dyDescent="0.3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6"/>
      <c r="P34" s="26"/>
      <c r="Q34" s="26"/>
      <c r="R34" s="26" t="s">
        <v>37</v>
      </c>
      <c r="S34" s="26"/>
      <c r="T34" s="26"/>
      <c r="U34" s="25"/>
      <c r="V34" s="25"/>
      <c r="W34" s="25"/>
      <c r="X34" s="35"/>
      <c r="Y34" s="35"/>
      <c r="Z34" s="35"/>
      <c r="AA34" s="35"/>
      <c r="AB34" s="27" t="s">
        <v>55</v>
      </c>
      <c r="AC34" s="28" t="s">
        <v>3</v>
      </c>
      <c r="AD34" s="146">
        <f>SUM(AD35,AD54)</f>
        <v>4756.5</v>
      </c>
      <c r="AE34" s="146">
        <f>SUM(AE35,AE54)</f>
        <v>3980.1</v>
      </c>
      <c r="AF34" s="146">
        <f t="shared" ref="AF34:AI34" si="1">SUM(AF35,AF54)</f>
        <v>2797.6</v>
      </c>
      <c r="AG34" s="146">
        <f t="shared" si="1"/>
        <v>3905.5</v>
      </c>
      <c r="AH34" s="146">
        <f t="shared" si="1"/>
        <v>9709.2999999999993</v>
      </c>
      <c r="AI34" s="146">
        <f t="shared" si="1"/>
        <v>23257.5</v>
      </c>
      <c r="AJ34" s="146">
        <f>AJ35+AJ54</f>
        <v>23257.5</v>
      </c>
      <c r="AK34" s="146">
        <f>SUM(AD34:AJ34)</f>
        <v>71664</v>
      </c>
      <c r="AL34" s="162">
        <v>2027</v>
      </c>
      <c r="AR34" s="88"/>
      <c r="AS34" s="86"/>
      <c r="AT34" s="83"/>
      <c r="AU34" s="83"/>
    </row>
    <row r="35" spans="1:47" ht="57" customHeight="1" x14ac:dyDescent="0.3">
      <c r="A35" s="36"/>
      <c r="B35" s="36"/>
      <c r="C35" s="36"/>
      <c r="D35" s="36"/>
      <c r="E35" s="36"/>
      <c r="F35" s="36"/>
      <c r="G35" s="36"/>
      <c r="H35" s="36" t="s">
        <v>21</v>
      </c>
      <c r="I35" s="36" t="s">
        <v>22</v>
      </c>
      <c r="J35" s="36" t="s">
        <v>23</v>
      </c>
      <c r="K35" s="36" t="s">
        <v>21</v>
      </c>
      <c r="L35" s="36" t="s">
        <v>23</v>
      </c>
      <c r="M35" s="36" t="s">
        <v>21</v>
      </c>
      <c r="N35" s="36" t="s">
        <v>21</v>
      </c>
      <c r="O35" s="37"/>
      <c r="P35" s="37"/>
      <c r="Q35" s="37"/>
      <c r="R35" s="37"/>
      <c r="S35" s="37" t="s">
        <v>38</v>
      </c>
      <c r="T35" s="37"/>
      <c r="U35" s="36"/>
      <c r="V35" s="36"/>
      <c r="W35" s="36"/>
      <c r="X35" s="38"/>
      <c r="Y35" s="38" t="s">
        <v>21</v>
      </c>
      <c r="Z35" s="38" t="s">
        <v>21</v>
      </c>
      <c r="AA35" s="38" t="s">
        <v>21</v>
      </c>
      <c r="AB35" s="42" t="s">
        <v>94</v>
      </c>
      <c r="AC35" s="39" t="s">
        <v>3</v>
      </c>
      <c r="AD35" s="147">
        <f t="shared" ref="AD35" si="2">SUM(AD40,AD45,AD48)</f>
        <v>2430.8000000000002</v>
      </c>
      <c r="AE35" s="147">
        <f>SUM(AE40,AE45,AE48,AE51)</f>
        <v>3076.2</v>
      </c>
      <c r="AF35" s="147">
        <f>SUM(AF40,AF45,AF48,AF51)</f>
        <v>1921.3</v>
      </c>
      <c r="AG35" s="147">
        <f>SUM(AG40,AG45,AG48,AG51)</f>
        <v>2006.3</v>
      </c>
      <c r="AH35" s="147">
        <f>SUM(AH40,AH45,AH48,AH51)</f>
        <v>2103.7999999999997</v>
      </c>
      <c r="AI35" s="147">
        <f>SUM(AI40,AI45,AI48,AI51)</f>
        <v>2337.6999999999998</v>
      </c>
      <c r="AJ35" s="147">
        <f>AJ40+AJ45+AJ48+AJ51</f>
        <v>2337.6999999999998</v>
      </c>
      <c r="AK35" s="147">
        <f>SUM(AD35:AJ35)</f>
        <v>16213.8</v>
      </c>
      <c r="AL35" s="163">
        <v>2027</v>
      </c>
      <c r="AM35" s="48"/>
      <c r="AN35" s="48"/>
      <c r="AR35" s="88"/>
      <c r="AS35" s="86"/>
      <c r="AT35" s="83"/>
      <c r="AU35" s="83"/>
    </row>
    <row r="36" spans="1:47" ht="57" customHeight="1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0"/>
      <c r="P36" s="9"/>
      <c r="Q36" s="9"/>
      <c r="R36" s="9"/>
      <c r="S36" s="9"/>
      <c r="T36" s="9"/>
      <c r="U36" s="8"/>
      <c r="V36" s="8"/>
      <c r="W36" s="8"/>
      <c r="X36" s="18"/>
      <c r="Y36" s="18"/>
      <c r="Z36" s="18"/>
      <c r="AA36" s="18"/>
      <c r="AB36" s="21" t="s">
        <v>95</v>
      </c>
      <c r="AC36" s="3" t="s">
        <v>7</v>
      </c>
      <c r="AD36" s="98">
        <v>100</v>
      </c>
      <c r="AE36" s="145">
        <v>100</v>
      </c>
      <c r="AF36" s="145">
        <v>100</v>
      </c>
      <c r="AG36" s="145">
        <v>100</v>
      </c>
      <c r="AH36" s="145">
        <v>100</v>
      </c>
      <c r="AI36" s="98">
        <v>100</v>
      </c>
      <c r="AJ36" s="98">
        <v>100</v>
      </c>
      <c r="AK36" s="98">
        <v>100</v>
      </c>
      <c r="AL36" s="98">
        <v>2027</v>
      </c>
      <c r="AN36" s="48"/>
      <c r="AR36" s="88"/>
      <c r="AS36" s="86"/>
      <c r="AT36" s="83"/>
      <c r="AU36" s="83"/>
    </row>
    <row r="37" spans="1:47" ht="71.25" customHeigh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0"/>
      <c r="P37" s="9"/>
      <c r="Q37" s="9"/>
      <c r="R37" s="9"/>
      <c r="S37" s="9"/>
      <c r="T37" s="9"/>
      <c r="U37" s="8"/>
      <c r="V37" s="8"/>
      <c r="W37" s="8"/>
      <c r="X37" s="18"/>
      <c r="Y37" s="18"/>
      <c r="Z37" s="18"/>
      <c r="AA37" s="18"/>
      <c r="AB37" s="21" t="s">
        <v>96</v>
      </c>
      <c r="AC37" s="3" t="s">
        <v>7</v>
      </c>
      <c r="AD37" s="98">
        <v>100</v>
      </c>
      <c r="AE37" s="145">
        <v>100</v>
      </c>
      <c r="AF37" s="145">
        <v>100</v>
      </c>
      <c r="AG37" s="145">
        <v>100</v>
      </c>
      <c r="AH37" s="145">
        <v>100</v>
      </c>
      <c r="AI37" s="98">
        <v>100</v>
      </c>
      <c r="AJ37" s="98">
        <v>100</v>
      </c>
      <c r="AK37" s="98">
        <v>100</v>
      </c>
      <c r="AL37" s="98">
        <v>2027</v>
      </c>
      <c r="AN37" s="48"/>
      <c r="AR37" s="88"/>
      <c r="AS37" s="86"/>
      <c r="AT37" s="83"/>
      <c r="AU37" s="83"/>
    </row>
    <row r="38" spans="1:47" ht="54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0"/>
      <c r="P38" s="9"/>
      <c r="Q38" s="9"/>
      <c r="R38" s="9"/>
      <c r="S38" s="9"/>
      <c r="T38" s="9"/>
      <c r="U38" s="8"/>
      <c r="V38" s="8"/>
      <c r="W38" s="8"/>
      <c r="X38" s="18"/>
      <c r="Y38" s="18"/>
      <c r="Z38" s="18"/>
      <c r="AA38" s="18"/>
      <c r="AB38" s="21" t="s">
        <v>97</v>
      </c>
      <c r="AC38" s="3" t="s">
        <v>7</v>
      </c>
      <c r="AD38" s="98">
        <v>100</v>
      </c>
      <c r="AE38" s="145">
        <v>100</v>
      </c>
      <c r="AF38" s="145">
        <v>100</v>
      </c>
      <c r="AG38" s="145">
        <v>100</v>
      </c>
      <c r="AH38" s="145">
        <v>100</v>
      </c>
      <c r="AI38" s="98">
        <v>100</v>
      </c>
      <c r="AJ38" s="98">
        <v>100</v>
      </c>
      <c r="AK38" s="98">
        <v>100</v>
      </c>
      <c r="AL38" s="98">
        <v>2027</v>
      </c>
      <c r="AR38" s="88"/>
      <c r="AS38" s="86"/>
      <c r="AT38" s="83"/>
      <c r="AU38" s="83"/>
    </row>
    <row r="39" spans="1:47" ht="55.5" customHeight="1" x14ac:dyDescent="0.3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0"/>
      <c r="P39" s="9"/>
      <c r="Q39" s="9"/>
      <c r="R39" s="9"/>
      <c r="S39" s="9"/>
      <c r="T39" s="9"/>
      <c r="U39" s="8"/>
      <c r="V39" s="8"/>
      <c r="W39" s="8"/>
      <c r="X39" s="18"/>
      <c r="Y39" s="18"/>
      <c r="Z39" s="18"/>
      <c r="AA39" s="18"/>
      <c r="AB39" s="21" t="s">
        <v>98</v>
      </c>
      <c r="AC39" s="3" t="s">
        <v>7</v>
      </c>
      <c r="AD39" s="98">
        <v>100</v>
      </c>
      <c r="AE39" s="145">
        <v>100</v>
      </c>
      <c r="AF39" s="145">
        <v>100</v>
      </c>
      <c r="AG39" s="145">
        <v>100</v>
      </c>
      <c r="AH39" s="145">
        <v>100</v>
      </c>
      <c r="AI39" s="98">
        <v>100</v>
      </c>
      <c r="AJ39" s="98">
        <v>100</v>
      </c>
      <c r="AK39" s="98">
        <v>100</v>
      </c>
      <c r="AL39" s="98">
        <v>2027</v>
      </c>
      <c r="AR39" s="89"/>
      <c r="AS39" s="86"/>
      <c r="AT39" s="83"/>
      <c r="AU39" s="83"/>
    </row>
    <row r="40" spans="1:47" ht="47.25" customHeight="1" x14ac:dyDescent="0.3">
      <c r="A40" s="41" t="s">
        <v>21</v>
      </c>
      <c r="B40" s="41" t="s">
        <v>26</v>
      </c>
      <c r="C40" s="41" t="s">
        <v>25</v>
      </c>
      <c r="D40" s="41" t="s">
        <v>21</v>
      </c>
      <c r="E40" s="41" t="s">
        <v>27</v>
      </c>
      <c r="F40" s="41" t="s">
        <v>21</v>
      </c>
      <c r="G40" s="41" t="s">
        <v>24</v>
      </c>
      <c r="H40" s="41" t="s">
        <v>21</v>
      </c>
      <c r="I40" s="41" t="s">
        <v>22</v>
      </c>
      <c r="J40" s="41" t="s">
        <v>23</v>
      </c>
      <c r="K40" s="41" t="s">
        <v>21</v>
      </c>
      <c r="L40" s="41" t="s">
        <v>23</v>
      </c>
      <c r="M40" s="41" t="s">
        <v>123</v>
      </c>
      <c r="N40" s="41" t="s">
        <v>123</v>
      </c>
      <c r="O40" s="40"/>
      <c r="P40" s="40"/>
      <c r="Q40" s="40"/>
      <c r="R40" s="40"/>
      <c r="S40" s="40"/>
      <c r="T40" s="40" t="s">
        <v>39</v>
      </c>
      <c r="U40" s="41"/>
      <c r="V40" s="41"/>
      <c r="W40" s="41"/>
      <c r="X40" s="20"/>
      <c r="Y40" s="20" t="s">
        <v>123</v>
      </c>
      <c r="Z40" s="20" t="s">
        <v>123</v>
      </c>
      <c r="AA40" s="20" t="s">
        <v>123</v>
      </c>
      <c r="AB40" s="21" t="s">
        <v>79</v>
      </c>
      <c r="AC40" s="3" t="s">
        <v>3</v>
      </c>
      <c r="AD40" s="148">
        <f>1278.9-53-16.5</f>
        <v>1209.4000000000001</v>
      </c>
      <c r="AE40" s="144">
        <v>1744</v>
      </c>
      <c r="AF40" s="144">
        <v>550</v>
      </c>
      <c r="AG40" s="144">
        <v>550</v>
      </c>
      <c r="AH40" s="144">
        <v>554.70000000000005</v>
      </c>
      <c r="AI40" s="144">
        <v>554.70000000000005</v>
      </c>
      <c r="AJ40" s="144">
        <v>554.70000000000005</v>
      </c>
      <c r="AK40" s="144">
        <f t="shared" ref="AK40:AK45" si="3">SUM(AD40:AJ40)</f>
        <v>5717.5</v>
      </c>
      <c r="AL40" s="98">
        <v>2027</v>
      </c>
      <c r="AS40" s="86"/>
      <c r="AT40" s="83"/>
      <c r="AU40" s="83"/>
    </row>
    <row r="41" spans="1:47" ht="4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0"/>
      <c r="P41" s="40"/>
      <c r="Q41" s="40"/>
      <c r="R41" s="40"/>
      <c r="S41" s="40"/>
      <c r="T41" s="40"/>
      <c r="U41" s="41"/>
      <c r="V41" s="41"/>
      <c r="W41" s="41"/>
      <c r="X41" s="20"/>
      <c r="Y41" s="20"/>
      <c r="Z41" s="20"/>
      <c r="AA41" s="20"/>
      <c r="AB41" s="21" t="s">
        <v>82</v>
      </c>
      <c r="AC41" s="3" t="s">
        <v>35</v>
      </c>
      <c r="AD41" s="142">
        <v>8.0670000000000002</v>
      </c>
      <c r="AE41" s="143">
        <v>5.7</v>
      </c>
      <c r="AF41" s="143">
        <v>0</v>
      </c>
      <c r="AG41" s="143">
        <f>300/1000</f>
        <v>0.3</v>
      </c>
      <c r="AH41" s="143">
        <v>0</v>
      </c>
      <c r="AI41" s="142">
        <v>0.1</v>
      </c>
      <c r="AJ41" s="142">
        <v>0.1</v>
      </c>
      <c r="AK41" s="142">
        <f t="shared" si="3"/>
        <v>14.266999999999999</v>
      </c>
      <c r="AL41" s="98">
        <v>2027</v>
      </c>
      <c r="AS41" s="86"/>
      <c r="AT41" s="83"/>
      <c r="AU41" s="83"/>
    </row>
    <row r="42" spans="1:47" ht="54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0"/>
      <c r="P42" s="40"/>
      <c r="Q42" s="40"/>
      <c r="R42" s="40"/>
      <c r="S42" s="40"/>
      <c r="T42" s="40"/>
      <c r="U42" s="41"/>
      <c r="V42" s="41"/>
      <c r="W42" s="41"/>
      <c r="X42" s="20"/>
      <c r="Y42" s="20"/>
      <c r="Z42" s="20"/>
      <c r="AA42" s="20"/>
      <c r="AB42" s="21" t="s">
        <v>71</v>
      </c>
      <c r="AC42" s="3" t="s">
        <v>35</v>
      </c>
      <c r="AD42" s="142">
        <v>4.1875</v>
      </c>
      <c r="AE42" s="143">
        <v>4.2300000000000004</v>
      </c>
      <c r="AF42" s="143">
        <v>0.5</v>
      </c>
      <c r="AG42" s="143">
        <v>1</v>
      </c>
      <c r="AH42" s="143">
        <v>0.5</v>
      </c>
      <c r="AI42" s="142">
        <v>0.5</v>
      </c>
      <c r="AJ42" s="142">
        <v>0.5</v>
      </c>
      <c r="AK42" s="142">
        <f t="shared" si="3"/>
        <v>11.4175</v>
      </c>
      <c r="AL42" s="98">
        <v>2027</v>
      </c>
      <c r="AS42" s="86"/>
      <c r="AT42" s="83"/>
      <c r="AU42" s="83"/>
    </row>
    <row r="43" spans="1:47" ht="46.5" customHeight="1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0"/>
      <c r="P43" s="40"/>
      <c r="Q43" s="40"/>
      <c r="R43" s="40"/>
      <c r="S43" s="40"/>
      <c r="T43" s="40"/>
      <c r="U43" s="41"/>
      <c r="V43" s="41"/>
      <c r="W43" s="41"/>
      <c r="X43" s="20"/>
      <c r="Y43" s="20"/>
      <c r="Z43" s="20"/>
      <c r="AA43" s="20"/>
      <c r="AB43" s="21" t="s">
        <v>72</v>
      </c>
      <c r="AC43" s="3" t="s">
        <v>35</v>
      </c>
      <c r="AD43" s="142">
        <f>0.552+3.9929</f>
        <v>4.5449000000000002</v>
      </c>
      <c r="AE43" s="143">
        <v>2</v>
      </c>
      <c r="AF43" s="143">
        <v>2</v>
      </c>
      <c r="AG43" s="143">
        <v>3.2</v>
      </c>
      <c r="AH43" s="143">
        <v>2</v>
      </c>
      <c r="AI43" s="142">
        <v>2</v>
      </c>
      <c r="AJ43" s="142">
        <v>2</v>
      </c>
      <c r="AK43" s="142">
        <f t="shared" si="3"/>
        <v>17.744900000000001</v>
      </c>
      <c r="AL43" s="98">
        <v>2027</v>
      </c>
      <c r="AS43" s="86"/>
      <c r="AT43" s="83"/>
      <c r="AU43" s="83"/>
    </row>
    <row r="44" spans="1:47" ht="42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0"/>
      <c r="P44" s="40"/>
      <c r="Q44" s="40"/>
      <c r="R44" s="40"/>
      <c r="S44" s="40"/>
      <c r="T44" s="40"/>
      <c r="U44" s="41"/>
      <c r="V44" s="41"/>
      <c r="W44" s="41"/>
      <c r="X44" s="20"/>
      <c r="Y44" s="20"/>
      <c r="Z44" s="20"/>
      <c r="AA44" s="20"/>
      <c r="AB44" s="21" t="s">
        <v>184</v>
      </c>
      <c r="AC44" s="3" t="s">
        <v>35</v>
      </c>
      <c r="AD44" s="142">
        <v>0</v>
      </c>
      <c r="AE44" s="143">
        <v>0</v>
      </c>
      <c r="AF44" s="143">
        <v>0</v>
      </c>
      <c r="AG44" s="143">
        <v>1.3</v>
      </c>
      <c r="AH44" s="143">
        <v>0.5</v>
      </c>
      <c r="AI44" s="142">
        <v>0.5</v>
      </c>
      <c r="AJ44" s="142">
        <v>0.5</v>
      </c>
      <c r="AK44" s="142">
        <f t="shared" si="3"/>
        <v>2.8</v>
      </c>
      <c r="AL44" s="98">
        <v>2027</v>
      </c>
      <c r="AS44" s="86"/>
      <c r="AT44" s="83"/>
      <c r="AU44" s="83"/>
    </row>
    <row r="45" spans="1:47" ht="36" customHeight="1" x14ac:dyDescent="0.3">
      <c r="A45" s="41" t="s">
        <v>21</v>
      </c>
      <c r="B45" s="41" t="s">
        <v>26</v>
      </c>
      <c r="C45" s="41" t="s">
        <v>25</v>
      </c>
      <c r="D45" s="41" t="s">
        <v>21</v>
      </c>
      <c r="E45" s="41" t="s">
        <v>27</v>
      </c>
      <c r="F45" s="41" t="s">
        <v>21</v>
      </c>
      <c r="G45" s="41" t="s">
        <v>24</v>
      </c>
      <c r="H45" s="41" t="s">
        <v>21</v>
      </c>
      <c r="I45" s="41" t="s">
        <v>22</v>
      </c>
      <c r="J45" s="41" t="s">
        <v>23</v>
      </c>
      <c r="K45" s="41" t="s">
        <v>21</v>
      </c>
      <c r="L45" s="41" t="s">
        <v>23</v>
      </c>
      <c r="M45" s="41" t="s">
        <v>123</v>
      </c>
      <c r="N45" s="41" t="s">
        <v>123</v>
      </c>
      <c r="O45" s="40"/>
      <c r="P45" s="40"/>
      <c r="Q45" s="40"/>
      <c r="R45" s="40"/>
      <c r="S45" s="40"/>
      <c r="T45" s="40" t="s">
        <v>40</v>
      </c>
      <c r="U45" s="41"/>
      <c r="V45" s="41"/>
      <c r="W45" s="41"/>
      <c r="X45" s="20"/>
      <c r="Y45" s="20" t="s">
        <v>123</v>
      </c>
      <c r="Z45" s="20" t="s">
        <v>123</v>
      </c>
      <c r="AA45" s="20" t="s">
        <v>123</v>
      </c>
      <c r="AB45" s="21" t="s">
        <v>56</v>
      </c>
      <c r="AC45" s="3" t="s">
        <v>3</v>
      </c>
      <c r="AD45" s="148">
        <f>22.1+16.5</f>
        <v>38.6</v>
      </c>
      <c r="AE45" s="144">
        <f>40+0.9</f>
        <v>40.9</v>
      </c>
      <c r="AF45" s="144">
        <f>44.6+1.7</f>
        <v>46.300000000000004</v>
      </c>
      <c r="AG45" s="144">
        <v>0</v>
      </c>
      <c r="AH45" s="144">
        <v>0</v>
      </c>
      <c r="AI45" s="144">
        <v>0</v>
      </c>
      <c r="AJ45" s="144">
        <v>0</v>
      </c>
      <c r="AK45" s="144">
        <f t="shared" si="3"/>
        <v>125.80000000000001</v>
      </c>
      <c r="AL45" s="98">
        <v>2023</v>
      </c>
      <c r="AS45" s="83"/>
      <c r="AT45" s="83"/>
      <c r="AU45" s="83"/>
    </row>
    <row r="46" spans="1:47" ht="32.25" customHeight="1" x14ac:dyDescent="0.3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0"/>
      <c r="P46" s="40"/>
      <c r="Q46" s="40"/>
      <c r="R46" s="40"/>
      <c r="S46" s="40"/>
      <c r="T46" s="40"/>
      <c r="U46" s="41"/>
      <c r="V46" s="41"/>
      <c r="W46" s="41"/>
      <c r="X46" s="20"/>
      <c r="Y46" s="20"/>
      <c r="Z46" s="20"/>
      <c r="AA46" s="20"/>
      <c r="AB46" s="44" t="s">
        <v>83</v>
      </c>
      <c r="AC46" s="45" t="s">
        <v>2</v>
      </c>
      <c r="AD46" s="145">
        <v>0</v>
      </c>
      <c r="AE46" s="145">
        <v>0</v>
      </c>
      <c r="AF46" s="145">
        <v>0</v>
      </c>
      <c r="AG46" s="145">
        <v>0</v>
      </c>
      <c r="AH46" s="145">
        <v>0</v>
      </c>
      <c r="AI46" s="145">
        <v>0</v>
      </c>
      <c r="AJ46" s="145">
        <v>0</v>
      </c>
      <c r="AK46" s="145">
        <v>0</v>
      </c>
      <c r="AL46" s="98">
        <v>2027</v>
      </c>
      <c r="AS46" s="89"/>
      <c r="AT46" s="83"/>
      <c r="AU46" s="83"/>
    </row>
    <row r="47" spans="1:47" ht="45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0"/>
      <c r="P47" s="40"/>
      <c r="Q47" s="40"/>
      <c r="R47" s="40"/>
      <c r="S47" s="40"/>
      <c r="T47" s="40"/>
      <c r="U47" s="41"/>
      <c r="V47" s="41"/>
      <c r="W47" s="41"/>
      <c r="X47" s="20"/>
      <c r="Y47" s="20"/>
      <c r="Z47" s="20"/>
      <c r="AA47" s="20"/>
      <c r="AB47" s="44" t="s">
        <v>80</v>
      </c>
      <c r="AC47" s="45" t="s">
        <v>7</v>
      </c>
      <c r="AD47" s="145">
        <v>100</v>
      </c>
      <c r="AE47" s="145">
        <v>100</v>
      </c>
      <c r="AF47" s="145">
        <v>100</v>
      </c>
      <c r="AG47" s="145">
        <v>100</v>
      </c>
      <c r="AH47" s="145">
        <v>100</v>
      </c>
      <c r="AI47" s="145">
        <v>100</v>
      </c>
      <c r="AJ47" s="145">
        <v>100</v>
      </c>
      <c r="AK47" s="145">
        <v>100</v>
      </c>
      <c r="AL47" s="98">
        <v>2023</v>
      </c>
      <c r="AT47" s="83"/>
      <c r="AU47" s="83"/>
    </row>
    <row r="48" spans="1:47" ht="36" customHeight="1" x14ac:dyDescent="0.3">
      <c r="A48" s="41" t="s">
        <v>21</v>
      </c>
      <c r="B48" s="41" t="s">
        <v>26</v>
      </c>
      <c r="C48" s="41" t="s">
        <v>25</v>
      </c>
      <c r="D48" s="41" t="s">
        <v>21</v>
      </c>
      <c r="E48" s="41" t="s">
        <v>27</v>
      </c>
      <c r="F48" s="41" t="s">
        <v>21</v>
      </c>
      <c r="G48" s="41" t="s">
        <v>24</v>
      </c>
      <c r="H48" s="41" t="s">
        <v>21</v>
      </c>
      <c r="I48" s="41" t="s">
        <v>22</v>
      </c>
      <c r="J48" s="41" t="s">
        <v>23</v>
      </c>
      <c r="K48" s="41" t="s">
        <v>21</v>
      </c>
      <c r="L48" s="41" t="s">
        <v>23</v>
      </c>
      <c r="M48" s="41" t="s">
        <v>123</v>
      </c>
      <c r="N48" s="41" t="s">
        <v>123</v>
      </c>
      <c r="O48" s="40"/>
      <c r="P48" s="40"/>
      <c r="Q48" s="40"/>
      <c r="R48" s="40"/>
      <c r="S48" s="40"/>
      <c r="T48" s="40" t="s">
        <v>40</v>
      </c>
      <c r="U48" s="41"/>
      <c r="V48" s="41"/>
      <c r="W48" s="41"/>
      <c r="X48" s="20"/>
      <c r="Y48" s="20" t="s">
        <v>123</v>
      </c>
      <c r="Z48" s="20" t="s">
        <v>123</v>
      </c>
      <c r="AA48" s="20" t="s">
        <v>123</v>
      </c>
      <c r="AB48" s="21" t="s">
        <v>78</v>
      </c>
      <c r="AC48" s="3" t="s">
        <v>3</v>
      </c>
      <c r="AD48" s="148">
        <f>1069.8+60+53</f>
        <v>1182.8</v>
      </c>
      <c r="AE48" s="144">
        <f>1165.4+51.3+74.6</f>
        <v>1291.3</v>
      </c>
      <c r="AF48" s="144">
        <f>1326.7-1.7</f>
        <v>1325</v>
      </c>
      <c r="AG48" s="144">
        <v>1456.3</v>
      </c>
      <c r="AH48" s="144">
        <v>1507</v>
      </c>
      <c r="AI48" s="144">
        <v>1525</v>
      </c>
      <c r="AJ48" s="144">
        <v>1525</v>
      </c>
      <c r="AK48" s="144">
        <f>SUM(AD48:AJ48)</f>
        <v>9812.4</v>
      </c>
      <c r="AL48" s="98">
        <v>2027</v>
      </c>
      <c r="AT48" s="83"/>
      <c r="AU48" s="83"/>
    </row>
    <row r="49" spans="1:47" ht="37.5" customHeight="1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0"/>
      <c r="P49" s="40"/>
      <c r="Q49" s="40"/>
      <c r="R49" s="40"/>
      <c r="S49" s="40"/>
      <c r="T49" s="40"/>
      <c r="U49" s="41"/>
      <c r="V49" s="41"/>
      <c r="W49" s="41"/>
      <c r="X49" s="20"/>
      <c r="Y49" s="20"/>
      <c r="Z49" s="20"/>
      <c r="AA49" s="20"/>
      <c r="AB49" s="21" t="s">
        <v>116</v>
      </c>
      <c r="AC49" s="3" t="s">
        <v>2</v>
      </c>
      <c r="AD49" s="98">
        <v>0</v>
      </c>
      <c r="AE49" s="145">
        <v>0</v>
      </c>
      <c r="AF49" s="145">
        <v>0</v>
      </c>
      <c r="AG49" s="145">
        <v>0</v>
      </c>
      <c r="AH49" s="145">
        <v>0</v>
      </c>
      <c r="AI49" s="98">
        <v>0</v>
      </c>
      <c r="AJ49" s="98">
        <v>0</v>
      </c>
      <c r="AK49" s="98">
        <v>0</v>
      </c>
      <c r="AL49" s="98">
        <v>2027</v>
      </c>
      <c r="AT49" s="83"/>
      <c r="AU49" s="83"/>
    </row>
    <row r="50" spans="1:47" ht="46.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0"/>
      <c r="P50" s="40"/>
      <c r="Q50" s="40"/>
      <c r="R50" s="40"/>
      <c r="S50" s="40"/>
      <c r="T50" s="40"/>
      <c r="U50" s="41"/>
      <c r="V50" s="41"/>
      <c r="W50" s="41"/>
      <c r="X50" s="20"/>
      <c r="Y50" s="20"/>
      <c r="Z50" s="20"/>
      <c r="AA50" s="20"/>
      <c r="AB50" s="21" t="s">
        <v>81</v>
      </c>
      <c r="AC50" s="3" t="s">
        <v>7</v>
      </c>
      <c r="AD50" s="98">
        <v>100</v>
      </c>
      <c r="AE50" s="145">
        <v>100</v>
      </c>
      <c r="AF50" s="145">
        <v>100</v>
      </c>
      <c r="AG50" s="145">
        <v>100</v>
      </c>
      <c r="AH50" s="145">
        <v>100</v>
      </c>
      <c r="AI50" s="98">
        <v>100</v>
      </c>
      <c r="AJ50" s="98">
        <v>100</v>
      </c>
      <c r="AK50" s="98">
        <v>100</v>
      </c>
      <c r="AL50" s="98">
        <v>2027</v>
      </c>
      <c r="AT50" s="83"/>
      <c r="AU50" s="83"/>
    </row>
    <row r="51" spans="1:47" s="57" customFormat="1" ht="45.75" customHeight="1" x14ac:dyDescent="0.3">
      <c r="A51" s="58" t="s">
        <v>21</v>
      </c>
      <c r="B51" s="58" t="s">
        <v>26</v>
      </c>
      <c r="C51" s="58" t="s">
        <v>25</v>
      </c>
      <c r="D51" s="58" t="s">
        <v>21</v>
      </c>
      <c r="E51" s="58" t="s">
        <v>27</v>
      </c>
      <c r="F51" s="58" t="s">
        <v>21</v>
      </c>
      <c r="G51" s="58" t="s">
        <v>24</v>
      </c>
      <c r="H51" s="58" t="s">
        <v>21</v>
      </c>
      <c r="I51" s="58" t="s">
        <v>22</v>
      </c>
      <c r="J51" s="58" t="s">
        <v>23</v>
      </c>
      <c r="K51" s="58" t="s">
        <v>21</v>
      </c>
      <c r="L51" s="58" t="s">
        <v>23</v>
      </c>
      <c r="M51" s="58" t="s">
        <v>123</v>
      </c>
      <c r="N51" s="58" t="s">
        <v>123</v>
      </c>
      <c r="O51" s="58"/>
      <c r="P51" s="58"/>
      <c r="Q51" s="58"/>
      <c r="R51" s="58"/>
      <c r="S51" s="58"/>
      <c r="T51" s="58" t="s">
        <v>148</v>
      </c>
      <c r="U51" s="58"/>
      <c r="V51" s="58"/>
      <c r="W51" s="58"/>
      <c r="X51" s="58"/>
      <c r="Y51" s="58" t="s">
        <v>123</v>
      </c>
      <c r="Z51" s="58" t="s">
        <v>123</v>
      </c>
      <c r="AA51" s="58" t="s">
        <v>123</v>
      </c>
      <c r="AB51" s="44" t="s">
        <v>154</v>
      </c>
      <c r="AC51" s="45" t="s">
        <v>3</v>
      </c>
      <c r="AD51" s="144">
        <v>0</v>
      </c>
      <c r="AE51" s="144">
        <v>0</v>
      </c>
      <c r="AF51" s="144">
        <v>0</v>
      </c>
      <c r="AG51" s="144">
        <v>0</v>
      </c>
      <c r="AH51" s="144">
        <v>42.1</v>
      </c>
      <c r="AI51" s="144">
        <v>258</v>
      </c>
      <c r="AJ51" s="144">
        <v>258</v>
      </c>
      <c r="AK51" s="144">
        <f>SUM(AD51:AJ51)</f>
        <v>558.1</v>
      </c>
      <c r="AL51" s="98">
        <v>2027</v>
      </c>
      <c r="AT51" s="90"/>
      <c r="AU51" s="90"/>
    </row>
    <row r="52" spans="1:47" s="57" customFormat="1" ht="44.25" customHeight="1" x14ac:dyDescent="0.3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/>
      <c r="P52" s="59"/>
      <c r="Q52" s="59"/>
      <c r="R52" s="59"/>
      <c r="S52" s="59"/>
      <c r="T52" s="59"/>
      <c r="U52" s="58"/>
      <c r="V52" s="58"/>
      <c r="W52" s="58"/>
      <c r="X52" s="60"/>
      <c r="Y52" s="60"/>
      <c r="Z52" s="60"/>
      <c r="AA52" s="60"/>
      <c r="AB52" s="44" t="s">
        <v>152</v>
      </c>
      <c r="AC52" s="45" t="s">
        <v>35</v>
      </c>
      <c r="AD52" s="144">
        <v>0</v>
      </c>
      <c r="AE52" s="144">
        <v>0</v>
      </c>
      <c r="AF52" s="144">
        <v>0.1</v>
      </c>
      <c r="AG52" s="144">
        <v>0</v>
      </c>
      <c r="AH52" s="144">
        <v>0.1</v>
      </c>
      <c r="AI52" s="144">
        <v>0.1</v>
      </c>
      <c r="AJ52" s="144">
        <v>0.1</v>
      </c>
      <c r="AK52" s="144">
        <f>SUM(AD52:AJ52)</f>
        <v>0.4</v>
      </c>
      <c r="AL52" s="98">
        <v>2027</v>
      </c>
      <c r="AT52" s="90"/>
      <c r="AU52" s="90"/>
    </row>
    <row r="53" spans="1:47" s="57" customFormat="1" ht="42" customHeight="1" x14ac:dyDescent="0.3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59"/>
      <c r="Q53" s="59"/>
      <c r="R53" s="59"/>
      <c r="S53" s="59"/>
      <c r="T53" s="59"/>
      <c r="U53" s="58"/>
      <c r="V53" s="58"/>
      <c r="W53" s="58"/>
      <c r="X53" s="60"/>
      <c r="Y53" s="60"/>
      <c r="Z53" s="60"/>
      <c r="AA53" s="60"/>
      <c r="AB53" s="44" t="s">
        <v>153</v>
      </c>
      <c r="AC53" s="45" t="s">
        <v>35</v>
      </c>
      <c r="AD53" s="144">
        <v>0</v>
      </c>
      <c r="AE53" s="144">
        <v>0</v>
      </c>
      <c r="AF53" s="144">
        <v>0.1</v>
      </c>
      <c r="AG53" s="144">
        <v>0</v>
      </c>
      <c r="AH53" s="144">
        <v>0.1</v>
      </c>
      <c r="AI53" s="144">
        <v>0.1</v>
      </c>
      <c r="AJ53" s="144">
        <v>0.1</v>
      </c>
      <c r="AK53" s="144">
        <f>SUM(AD53:AJ53)</f>
        <v>0.4</v>
      </c>
      <c r="AL53" s="98">
        <v>2027</v>
      </c>
      <c r="AT53" s="90"/>
      <c r="AU53" s="90"/>
    </row>
    <row r="54" spans="1:47" ht="42.75" customHeight="1" x14ac:dyDescent="0.3">
      <c r="A54" s="36"/>
      <c r="B54" s="36"/>
      <c r="C54" s="36"/>
      <c r="D54" s="36"/>
      <c r="E54" s="36"/>
      <c r="F54" s="36"/>
      <c r="G54" s="36"/>
      <c r="H54" s="36" t="s">
        <v>21</v>
      </c>
      <c r="I54" s="36" t="s">
        <v>22</v>
      </c>
      <c r="J54" s="36" t="s">
        <v>23</v>
      </c>
      <c r="K54" s="36" t="s">
        <v>21</v>
      </c>
      <c r="L54" s="36" t="s">
        <v>24</v>
      </c>
      <c r="M54" s="36" t="s">
        <v>21</v>
      </c>
      <c r="N54" s="36" t="s">
        <v>21</v>
      </c>
      <c r="O54" s="37"/>
      <c r="P54" s="37"/>
      <c r="Q54" s="37"/>
      <c r="R54" s="37"/>
      <c r="S54" s="37" t="s">
        <v>41</v>
      </c>
      <c r="T54" s="37"/>
      <c r="U54" s="36"/>
      <c r="V54" s="36"/>
      <c r="W54" s="36"/>
      <c r="X54" s="38"/>
      <c r="Y54" s="38" t="s">
        <v>21</v>
      </c>
      <c r="Z54" s="38" t="s">
        <v>21</v>
      </c>
      <c r="AA54" s="38" t="s">
        <v>21</v>
      </c>
      <c r="AB54" s="42" t="s">
        <v>84</v>
      </c>
      <c r="AC54" s="39" t="s">
        <v>3</v>
      </c>
      <c r="AD54" s="147">
        <f>AD59</f>
        <v>2325.6999999999998</v>
      </c>
      <c r="AE54" s="147">
        <v>903.9</v>
      </c>
      <c r="AF54" s="147">
        <f>AF59</f>
        <v>876.3</v>
      </c>
      <c r="AG54" s="147">
        <f>AG59</f>
        <v>1899.2</v>
      </c>
      <c r="AH54" s="147">
        <f t="shared" ref="AH54:AI54" si="4">AH59</f>
        <v>7605.5</v>
      </c>
      <c r="AI54" s="147">
        <f t="shared" si="4"/>
        <v>20919.8</v>
      </c>
      <c r="AJ54" s="147">
        <f>AJ59</f>
        <v>20919.8</v>
      </c>
      <c r="AK54" s="147">
        <f>SUM(AD54:AJ54)</f>
        <v>55450.2</v>
      </c>
      <c r="AL54" s="163">
        <v>2027</v>
      </c>
      <c r="AT54" s="83"/>
      <c r="AU54" s="83"/>
    </row>
    <row r="55" spans="1:47" ht="55.5" customHeigh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0"/>
      <c r="P55" s="9"/>
      <c r="Q55" s="9"/>
      <c r="R55" s="9"/>
      <c r="S55" s="9"/>
      <c r="T55" s="9"/>
      <c r="U55" s="8"/>
      <c r="V55" s="8"/>
      <c r="W55" s="8"/>
      <c r="X55" s="18"/>
      <c r="Y55" s="18"/>
      <c r="Z55" s="18"/>
      <c r="AA55" s="18"/>
      <c r="AB55" s="21" t="s">
        <v>74</v>
      </c>
      <c r="AC55" s="3" t="s">
        <v>2</v>
      </c>
      <c r="AD55" s="98">
        <v>1116</v>
      </c>
      <c r="AE55" s="145">
        <v>948.6</v>
      </c>
      <c r="AF55" s="145">
        <v>948.6</v>
      </c>
      <c r="AG55" s="145">
        <v>948.6</v>
      </c>
      <c r="AH55" s="145">
        <v>948.6</v>
      </c>
      <c r="AI55" s="98">
        <v>806.31</v>
      </c>
      <c r="AJ55" s="98">
        <f>AI55-40</f>
        <v>766.31</v>
      </c>
      <c r="AK55" s="98">
        <f>AJ55</f>
        <v>766.31</v>
      </c>
      <c r="AL55" s="98">
        <v>2027</v>
      </c>
      <c r="AN55" s="13"/>
      <c r="AT55" s="83"/>
      <c r="AU55" s="83"/>
    </row>
    <row r="56" spans="1:47" ht="54.75" customHeight="1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0"/>
      <c r="P56" s="9"/>
      <c r="Q56" s="9"/>
      <c r="R56" s="9"/>
      <c r="S56" s="9"/>
      <c r="T56" s="9"/>
      <c r="U56" s="8"/>
      <c r="V56" s="8"/>
      <c r="W56" s="8"/>
      <c r="X56" s="18"/>
      <c r="Y56" s="18"/>
      <c r="Z56" s="18"/>
      <c r="AA56" s="18"/>
      <c r="AB56" s="21" t="s">
        <v>75</v>
      </c>
      <c r="AC56" s="3" t="s">
        <v>2</v>
      </c>
      <c r="AD56" s="98">
        <v>461</v>
      </c>
      <c r="AE56" s="145">
        <v>282.95</v>
      </c>
      <c r="AF56" s="145">
        <v>265.8775</v>
      </c>
      <c r="AG56" s="145">
        <v>249.73174999999998</v>
      </c>
      <c r="AH56" s="145">
        <v>234.46458437499996</v>
      </c>
      <c r="AI56" s="98">
        <v>221</v>
      </c>
      <c r="AJ56" s="98">
        <f>AI56-17</f>
        <v>204</v>
      </c>
      <c r="AK56" s="98">
        <f>AJ56</f>
        <v>204</v>
      </c>
      <c r="AL56" s="98">
        <v>2027</v>
      </c>
      <c r="AN56" s="13"/>
      <c r="AT56" s="83"/>
      <c r="AU56" s="83"/>
    </row>
    <row r="57" spans="1:47" ht="55.5" customHeight="1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0"/>
      <c r="P57" s="9"/>
      <c r="Q57" s="9"/>
      <c r="R57" s="9"/>
      <c r="S57" s="9"/>
      <c r="T57" s="9"/>
      <c r="U57" s="8"/>
      <c r="V57" s="8"/>
      <c r="W57" s="8"/>
      <c r="X57" s="18"/>
      <c r="Y57" s="18"/>
      <c r="Z57" s="18"/>
      <c r="AA57" s="18"/>
      <c r="AB57" s="21" t="s">
        <v>76</v>
      </c>
      <c r="AC57" s="3" t="s">
        <v>2</v>
      </c>
      <c r="AD57" s="98">
        <v>0</v>
      </c>
      <c r="AE57" s="145">
        <v>117</v>
      </c>
      <c r="AF57" s="145">
        <v>80</v>
      </c>
      <c r="AG57" s="145">
        <v>50</v>
      </c>
      <c r="AH57" s="145">
        <v>20</v>
      </c>
      <c r="AI57" s="98">
        <v>0</v>
      </c>
      <c r="AJ57" s="98">
        <v>0</v>
      </c>
      <c r="AK57" s="98">
        <v>0</v>
      </c>
      <c r="AL57" s="98">
        <v>2027</v>
      </c>
      <c r="AT57" s="83"/>
      <c r="AU57" s="83"/>
    </row>
    <row r="58" spans="1:47" ht="55.5" customHeight="1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0"/>
      <c r="P58" s="9"/>
      <c r="Q58" s="9"/>
      <c r="R58" s="9"/>
      <c r="S58" s="9"/>
      <c r="T58" s="9"/>
      <c r="U58" s="8"/>
      <c r="V58" s="8"/>
      <c r="W58" s="8"/>
      <c r="X58" s="18"/>
      <c r="Y58" s="18"/>
      <c r="Z58" s="18"/>
      <c r="AA58" s="18"/>
      <c r="AB58" s="44" t="s">
        <v>77</v>
      </c>
      <c r="AC58" s="45" t="s">
        <v>2</v>
      </c>
      <c r="AD58" s="98">
        <v>1012</v>
      </c>
      <c r="AE58" s="145">
        <f>AD58-1</f>
        <v>1011</v>
      </c>
      <c r="AF58" s="145">
        <f>AE58-1</f>
        <v>1010</v>
      </c>
      <c r="AG58" s="145">
        <f>AF58-1</f>
        <v>1009</v>
      </c>
      <c r="AH58" s="145">
        <f>AG58-1</f>
        <v>1008</v>
      </c>
      <c r="AI58" s="145">
        <f>AH58-1</f>
        <v>1007</v>
      </c>
      <c r="AJ58" s="145">
        <v>1006</v>
      </c>
      <c r="AK58" s="145">
        <f>AJ58</f>
        <v>1006</v>
      </c>
      <c r="AL58" s="98">
        <v>2027</v>
      </c>
      <c r="AT58" s="83"/>
      <c r="AU58" s="83"/>
    </row>
    <row r="59" spans="1:47" ht="35.25" customHeight="1" x14ac:dyDescent="0.3">
      <c r="A59" s="41" t="s">
        <v>21</v>
      </c>
      <c r="B59" s="41" t="s">
        <v>26</v>
      </c>
      <c r="C59" s="41" t="s">
        <v>25</v>
      </c>
      <c r="D59" s="41" t="s">
        <v>21</v>
      </c>
      <c r="E59" s="41" t="s">
        <v>27</v>
      </c>
      <c r="F59" s="41" t="s">
        <v>21</v>
      </c>
      <c r="G59" s="41" t="s">
        <v>24</v>
      </c>
      <c r="H59" s="41" t="s">
        <v>21</v>
      </c>
      <c r="I59" s="41" t="s">
        <v>22</v>
      </c>
      <c r="J59" s="41" t="s">
        <v>23</v>
      </c>
      <c r="K59" s="41" t="s">
        <v>21</v>
      </c>
      <c r="L59" s="41" t="s">
        <v>24</v>
      </c>
      <c r="M59" s="41" t="s">
        <v>123</v>
      </c>
      <c r="N59" s="41" t="s">
        <v>123</v>
      </c>
      <c r="O59" s="40"/>
      <c r="P59" s="40"/>
      <c r="Q59" s="40"/>
      <c r="R59" s="40"/>
      <c r="S59" s="40"/>
      <c r="T59" s="40" t="s">
        <v>42</v>
      </c>
      <c r="U59" s="41"/>
      <c r="V59" s="41"/>
      <c r="W59" s="41"/>
      <c r="X59" s="20"/>
      <c r="Y59" s="20" t="s">
        <v>123</v>
      </c>
      <c r="Z59" s="20" t="s">
        <v>123</v>
      </c>
      <c r="AA59" s="20" t="s">
        <v>123</v>
      </c>
      <c r="AB59" s="21" t="s">
        <v>57</v>
      </c>
      <c r="AC59" s="3" t="s">
        <v>3</v>
      </c>
      <c r="AD59" s="148">
        <v>2325.6999999999998</v>
      </c>
      <c r="AE59" s="143">
        <v>903.9</v>
      </c>
      <c r="AF59" s="144">
        <f>876.3</f>
        <v>876.3</v>
      </c>
      <c r="AG59" s="144">
        <v>1899.2</v>
      </c>
      <c r="AH59" s="144">
        <v>7605.5</v>
      </c>
      <c r="AI59" s="144">
        <v>20919.8</v>
      </c>
      <c r="AJ59" s="144">
        <v>20919.8</v>
      </c>
      <c r="AK59" s="144">
        <f>SUM(AD59:AJ59)</f>
        <v>55450.2</v>
      </c>
      <c r="AL59" s="98">
        <v>2027</v>
      </c>
      <c r="AT59" s="83"/>
      <c r="AU59" s="83"/>
    </row>
    <row r="60" spans="1:47" ht="33" customHeight="1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0"/>
      <c r="P60" s="40"/>
      <c r="Q60" s="40"/>
      <c r="R60" s="40"/>
      <c r="S60" s="40"/>
      <c r="T60" s="40"/>
      <c r="U60" s="41"/>
      <c r="V60" s="41"/>
      <c r="W60" s="41"/>
      <c r="X60" s="20"/>
      <c r="Y60" s="20"/>
      <c r="Z60" s="20"/>
      <c r="AA60" s="20"/>
      <c r="AB60" s="44" t="s">
        <v>85</v>
      </c>
      <c r="AC60" s="45" t="s">
        <v>2</v>
      </c>
      <c r="AD60" s="149">
        <v>0</v>
      </c>
      <c r="AE60" s="145">
        <v>0</v>
      </c>
      <c r="AF60" s="149">
        <v>0</v>
      </c>
      <c r="AG60" s="149">
        <v>0</v>
      </c>
      <c r="AH60" s="149">
        <v>0</v>
      </c>
      <c r="AI60" s="149">
        <v>7</v>
      </c>
      <c r="AJ60" s="149">
        <v>0</v>
      </c>
      <c r="AK60" s="149">
        <f>SUM(AD60:AJ60)</f>
        <v>7</v>
      </c>
      <c r="AL60" s="98">
        <v>2026</v>
      </c>
      <c r="AT60" s="83"/>
      <c r="AU60" s="83"/>
    </row>
    <row r="61" spans="1:47" ht="45" customHeight="1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0"/>
      <c r="P61" s="40"/>
      <c r="Q61" s="40"/>
      <c r="R61" s="40"/>
      <c r="S61" s="40"/>
      <c r="T61" s="40"/>
      <c r="U61" s="41"/>
      <c r="V61" s="41"/>
      <c r="W61" s="41"/>
      <c r="X61" s="20"/>
      <c r="Y61" s="20"/>
      <c r="Z61" s="20"/>
      <c r="AA61" s="20"/>
      <c r="AB61" s="44" t="s">
        <v>86</v>
      </c>
      <c r="AC61" s="45" t="s">
        <v>2</v>
      </c>
      <c r="AD61" s="145">
        <v>4</v>
      </c>
      <c r="AE61" s="145">
        <v>11</v>
      </c>
      <c r="AF61" s="145">
        <v>11</v>
      </c>
      <c r="AG61" s="145">
        <v>12</v>
      </c>
      <c r="AH61" s="145">
        <v>12</v>
      </c>
      <c r="AI61" s="145">
        <v>12</v>
      </c>
      <c r="AJ61" s="145">
        <v>12</v>
      </c>
      <c r="AK61" s="145">
        <v>12</v>
      </c>
      <c r="AL61" s="98">
        <v>2027</v>
      </c>
      <c r="AT61" s="83"/>
      <c r="AU61" s="83"/>
    </row>
    <row r="62" spans="1:47" ht="34.5" customHeight="1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0"/>
      <c r="P62" s="40"/>
      <c r="Q62" s="40"/>
      <c r="R62" s="40"/>
      <c r="S62" s="40"/>
      <c r="T62" s="40"/>
      <c r="U62" s="41"/>
      <c r="V62" s="41"/>
      <c r="W62" s="41"/>
      <c r="X62" s="20"/>
      <c r="Y62" s="20"/>
      <c r="Z62" s="20"/>
      <c r="AA62" s="20"/>
      <c r="AB62" s="44" t="s">
        <v>144</v>
      </c>
      <c r="AC62" s="45" t="s">
        <v>35</v>
      </c>
      <c r="AD62" s="142">
        <v>0.3</v>
      </c>
      <c r="AE62" s="143">
        <v>0</v>
      </c>
      <c r="AF62" s="143">
        <v>0.1</v>
      </c>
      <c r="AG62" s="143">
        <v>0.1</v>
      </c>
      <c r="AH62" s="143">
        <v>0.14599999999999999</v>
      </c>
      <c r="AI62" s="143">
        <v>0.2</v>
      </c>
      <c r="AJ62" s="143">
        <v>0.2</v>
      </c>
      <c r="AK62" s="143">
        <f>SUM(AD62:AJ62)</f>
        <v>1.046</v>
      </c>
      <c r="AL62" s="98">
        <v>2027</v>
      </c>
      <c r="AT62" s="83"/>
      <c r="AU62" s="83"/>
    </row>
    <row r="63" spans="1:47" ht="57.75" customHeight="1" x14ac:dyDescent="0.3">
      <c r="A63" s="25"/>
      <c r="B63" s="25"/>
      <c r="C63" s="25"/>
      <c r="D63" s="25"/>
      <c r="E63" s="25"/>
      <c r="F63" s="25"/>
      <c r="G63" s="25"/>
      <c r="H63" s="25" t="s">
        <v>21</v>
      </c>
      <c r="I63" s="25" t="s">
        <v>22</v>
      </c>
      <c r="J63" s="25" t="s">
        <v>24</v>
      </c>
      <c r="K63" s="25" t="s">
        <v>21</v>
      </c>
      <c r="L63" s="25" t="s">
        <v>21</v>
      </c>
      <c r="M63" s="25" t="s">
        <v>21</v>
      </c>
      <c r="N63" s="25" t="s">
        <v>21</v>
      </c>
      <c r="O63" s="26"/>
      <c r="P63" s="26"/>
      <c r="Q63" s="26"/>
      <c r="R63" s="26" t="s">
        <v>43</v>
      </c>
      <c r="S63" s="26"/>
      <c r="T63" s="26"/>
      <c r="U63" s="25"/>
      <c r="V63" s="25"/>
      <c r="W63" s="25"/>
      <c r="X63" s="35"/>
      <c r="Y63" s="35" t="s">
        <v>21</v>
      </c>
      <c r="Z63" s="35" t="s">
        <v>21</v>
      </c>
      <c r="AA63" s="35" t="s">
        <v>21</v>
      </c>
      <c r="AB63" s="27" t="s">
        <v>58</v>
      </c>
      <c r="AC63" s="28" t="s">
        <v>3</v>
      </c>
      <c r="AD63" s="146">
        <f>AD64+AD91</f>
        <v>379444.10000000003</v>
      </c>
      <c r="AE63" s="146">
        <f>AE64+AE91</f>
        <v>286423.39999999997</v>
      </c>
      <c r="AF63" s="146">
        <f t="shared" ref="AF63:AI63" si="5">AF64+AF91</f>
        <v>349513.4</v>
      </c>
      <c r="AG63" s="146">
        <f t="shared" si="5"/>
        <v>366371.2</v>
      </c>
      <c r="AH63" s="146">
        <f t="shared" si="5"/>
        <v>312938.5</v>
      </c>
      <c r="AI63" s="146">
        <f t="shared" si="5"/>
        <v>517572.7</v>
      </c>
      <c r="AJ63" s="146">
        <f>AJ64+AJ91</f>
        <v>71935.100000000006</v>
      </c>
      <c r="AK63" s="146">
        <f>SUM(AD63:AJ63)</f>
        <v>2284198.4000000004</v>
      </c>
      <c r="AL63" s="164">
        <v>2027</v>
      </c>
      <c r="AT63" s="83"/>
      <c r="AU63" s="83"/>
    </row>
    <row r="64" spans="1:47" ht="51.75" customHeight="1" x14ac:dyDescent="0.3">
      <c r="A64" s="36"/>
      <c r="B64" s="36"/>
      <c r="C64" s="36"/>
      <c r="D64" s="36"/>
      <c r="E64" s="36"/>
      <c r="F64" s="36"/>
      <c r="G64" s="36"/>
      <c r="H64" s="36" t="s">
        <v>21</v>
      </c>
      <c r="I64" s="36" t="s">
        <v>22</v>
      </c>
      <c r="J64" s="36" t="s">
        <v>24</v>
      </c>
      <c r="K64" s="36" t="s">
        <v>21</v>
      </c>
      <c r="L64" s="36" t="s">
        <v>23</v>
      </c>
      <c r="M64" s="36" t="s">
        <v>21</v>
      </c>
      <c r="N64" s="36" t="s">
        <v>21</v>
      </c>
      <c r="O64" s="37"/>
      <c r="P64" s="37"/>
      <c r="Q64" s="37"/>
      <c r="R64" s="37"/>
      <c r="S64" s="37" t="s">
        <v>44</v>
      </c>
      <c r="T64" s="37"/>
      <c r="U64" s="36"/>
      <c r="V64" s="36"/>
      <c r="W64" s="36"/>
      <c r="X64" s="38"/>
      <c r="Y64" s="38" t="s">
        <v>21</v>
      </c>
      <c r="Z64" s="38" t="s">
        <v>21</v>
      </c>
      <c r="AA64" s="38" t="s">
        <v>21</v>
      </c>
      <c r="AB64" s="42" t="s">
        <v>90</v>
      </c>
      <c r="AC64" s="39" t="s">
        <v>11</v>
      </c>
      <c r="AD64" s="147">
        <f>SUM(AD66+AD70+AD68+AD71+AD77)</f>
        <v>379444.10000000003</v>
      </c>
      <c r="AE64" s="147">
        <f>AE70+AE71+AE68+AE77+AE66+AE67</f>
        <v>282823.39999999997</v>
      </c>
      <c r="AF64" s="147">
        <f>AF70+AF71+AF77+AF78</f>
        <v>345663.4</v>
      </c>
      <c r="AG64" s="147">
        <f>AG72+AG73+AG77+AG74+AG83</f>
        <v>363741.2</v>
      </c>
      <c r="AH64" s="147">
        <f>AH77+AH83+AH78+AH75+AH88+AH89</f>
        <v>287364.5</v>
      </c>
      <c r="AI64" s="147">
        <f>AI77+AI78+AI83+AI88+AI89+AI84+AI85</f>
        <v>509972.7</v>
      </c>
      <c r="AJ64" s="147">
        <f>AJ77+AJ78</f>
        <v>64335.1</v>
      </c>
      <c r="AK64" s="147">
        <f>SUM(AD64:AJ64)</f>
        <v>2233344.4000000004</v>
      </c>
      <c r="AL64" s="163">
        <v>2027</v>
      </c>
      <c r="AT64" s="83"/>
      <c r="AU64" s="83"/>
    </row>
    <row r="65" spans="1:47" ht="54.75" customHeight="1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0"/>
      <c r="P65" s="40"/>
      <c r="Q65" s="40"/>
      <c r="R65" s="40"/>
      <c r="S65" s="40"/>
      <c r="T65" s="40"/>
      <c r="U65" s="41"/>
      <c r="V65" s="41"/>
      <c r="W65" s="41"/>
      <c r="X65" s="20"/>
      <c r="Y65" s="20"/>
      <c r="Z65" s="20"/>
      <c r="AA65" s="20"/>
      <c r="AB65" s="21" t="s">
        <v>99</v>
      </c>
      <c r="AC65" s="3" t="s">
        <v>2</v>
      </c>
      <c r="AD65" s="98">
        <v>1</v>
      </c>
      <c r="AE65" s="145">
        <v>2</v>
      </c>
      <c r="AF65" s="145">
        <v>2</v>
      </c>
      <c r="AG65" s="145">
        <v>2</v>
      </c>
      <c r="AH65" s="145">
        <v>3</v>
      </c>
      <c r="AI65" s="98">
        <v>3</v>
      </c>
      <c r="AJ65" s="98">
        <v>3</v>
      </c>
      <c r="AK65" s="98">
        <v>3</v>
      </c>
      <c r="AL65" s="98">
        <v>2027</v>
      </c>
      <c r="AT65" s="83"/>
      <c r="AU65" s="83"/>
    </row>
    <row r="66" spans="1:47" ht="58.5" customHeight="1" x14ac:dyDescent="0.3">
      <c r="A66" s="49" t="s">
        <v>21</v>
      </c>
      <c r="B66" s="49" t="s">
        <v>26</v>
      </c>
      <c r="C66" s="49" t="s">
        <v>25</v>
      </c>
      <c r="D66" s="49" t="s">
        <v>21</v>
      </c>
      <c r="E66" s="49" t="s">
        <v>27</v>
      </c>
      <c r="F66" s="49" t="s">
        <v>21</v>
      </c>
      <c r="G66" s="49" t="s">
        <v>24</v>
      </c>
      <c r="H66" s="49" t="s">
        <v>21</v>
      </c>
      <c r="I66" s="49" t="s">
        <v>22</v>
      </c>
      <c r="J66" s="49" t="s">
        <v>24</v>
      </c>
      <c r="K66" s="49" t="s">
        <v>126</v>
      </c>
      <c r="L66" s="49" t="s">
        <v>27</v>
      </c>
      <c r="M66" s="49" t="s">
        <v>27</v>
      </c>
      <c r="N66" s="49" t="s">
        <v>24</v>
      </c>
      <c r="O66" s="50"/>
      <c r="P66" s="50"/>
      <c r="Q66" s="50"/>
      <c r="R66" s="50"/>
      <c r="S66" s="50"/>
      <c r="T66" s="50"/>
      <c r="U66" s="49"/>
      <c r="V66" s="49"/>
      <c r="W66" s="49"/>
      <c r="X66" s="51"/>
      <c r="Y66" s="51" t="s">
        <v>26</v>
      </c>
      <c r="Z66" s="51" t="s">
        <v>25</v>
      </c>
      <c r="AA66" s="51" t="s">
        <v>24</v>
      </c>
      <c r="AB66" s="21" t="s">
        <v>128</v>
      </c>
      <c r="AC66" s="3" t="s">
        <v>3</v>
      </c>
      <c r="AD66" s="148">
        <v>511.6</v>
      </c>
      <c r="AE66" s="144">
        <v>86</v>
      </c>
      <c r="AF66" s="144">
        <v>0</v>
      </c>
      <c r="AG66" s="144">
        <v>0</v>
      </c>
      <c r="AH66" s="144">
        <v>0</v>
      </c>
      <c r="AI66" s="144">
        <v>0</v>
      </c>
      <c r="AJ66" s="144">
        <v>0</v>
      </c>
      <c r="AK66" s="144">
        <f>SUM(AD66:AJ66)</f>
        <v>597.6</v>
      </c>
      <c r="AL66" s="145">
        <v>2022</v>
      </c>
      <c r="AN66" s="48"/>
      <c r="AT66" s="83"/>
      <c r="AU66" s="83"/>
    </row>
    <row r="67" spans="1:47" ht="55.5" customHeight="1" x14ac:dyDescent="0.3">
      <c r="A67" s="49" t="s">
        <v>21</v>
      </c>
      <c r="B67" s="49" t="s">
        <v>26</v>
      </c>
      <c r="C67" s="49" t="s">
        <v>25</v>
      </c>
      <c r="D67" s="49" t="s">
        <v>21</v>
      </c>
      <c r="E67" s="49" t="s">
        <v>27</v>
      </c>
      <c r="F67" s="49" t="s">
        <v>21</v>
      </c>
      <c r="G67" s="49" t="s">
        <v>24</v>
      </c>
      <c r="H67" s="49" t="s">
        <v>21</v>
      </c>
      <c r="I67" s="49" t="s">
        <v>22</v>
      </c>
      <c r="J67" s="49" t="s">
        <v>24</v>
      </c>
      <c r="K67" s="49" t="s">
        <v>126</v>
      </c>
      <c r="L67" s="49" t="s">
        <v>27</v>
      </c>
      <c r="M67" s="49" t="s">
        <v>21</v>
      </c>
      <c r="N67" s="49" t="s">
        <v>21</v>
      </c>
      <c r="O67" s="50"/>
      <c r="P67" s="50"/>
      <c r="Q67" s="50"/>
      <c r="R67" s="50"/>
      <c r="S67" s="50"/>
      <c r="T67" s="50"/>
      <c r="U67" s="49"/>
      <c r="V67" s="49"/>
      <c r="W67" s="49"/>
      <c r="X67" s="51"/>
      <c r="Y67" s="51" t="s">
        <v>26</v>
      </c>
      <c r="Z67" s="51" t="s">
        <v>25</v>
      </c>
      <c r="AA67" s="51" t="s">
        <v>24</v>
      </c>
      <c r="AB67" s="21" t="s">
        <v>128</v>
      </c>
      <c r="AC67" s="3" t="s">
        <v>3</v>
      </c>
      <c r="AD67" s="148">
        <v>0</v>
      </c>
      <c r="AE67" s="144">
        <f>(90+10)/1000</f>
        <v>0.1</v>
      </c>
      <c r="AF67" s="144">
        <v>0</v>
      </c>
      <c r="AG67" s="144">
        <v>0</v>
      </c>
      <c r="AH67" s="144">
        <v>0</v>
      </c>
      <c r="AI67" s="144">
        <v>0</v>
      </c>
      <c r="AJ67" s="144">
        <v>0</v>
      </c>
      <c r="AK67" s="144">
        <f>AE67</f>
        <v>0.1</v>
      </c>
      <c r="AL67" s="145">
        <v>2022</v>
      </c>
      <c r="AN67" s="48"/>
      <c r="AT67" s="83"/>
      <c r="AU67" s="83"/>
    </row>
    <row r="68" spans="1:47" ht="66.75" customHeight="1" x14ac:dyDescent="0.3">
      <c r="A68" s="49" t="s">
        <v>21</v>
      </c>
      <c r="B68" s="49" t="s">
        <v>26</v>
      </c>
      <c r="C68" s="49" t="s">
        <v>25</v>
      </c>
      <c r="D68" s="49" t="s">
        <v>21</v>
      </c>
      <c r="E68" s="49" t="s">
        <v>27</v>
      </c>
      <c r="F68" s="49" t="s">
        <v>21</v>
      </c>
      <c r="G68" s="49" t="s">
        <v>24</v>
      </c>
      <c r="H68" s="49" t="s">
        <v>21</v>
      </c>
      <c r="I68" s="49" t="s">
        <v>22</v>
      </c>
      <c r="J68" s="49" t="s">
        <v>24</v>
      </c>
      <c r="K68" s="49" t="s">
        <v>126</v>
      </c>
      <c r="L68" s="49" t="s">
        <v>27</v>
      </c>
      <c r="M68" s="49" t="s">
        <v>27</v>
      </c>
      <c r="N68" s="49" t="s">
        <v>24</v>
      </c>
      <c r="O68" s="50"/>
      <c r="P68" s="50"/>
      <c r="Q68" s="50"/>
      <c r="R68" s="50"/>
      <c r="S68" s="50"/>
      <c r="T68" s="50"/>
      <c r="U68" s="49"/>
      <c r="V68" s="49"/>
      <c r="W68" s="49"/>
      <c r="X68" s="51"/>
      <c r="Y68" s="51" t="s">
        <v>26</v>
      </c>
      <c r="Z68" s="51" t="s">
        <v>25</v>
      </c>
      <c r="AA68" s="51" t="s">
        <v>24</v>
      </c>
      <c r="AB68" s="21" t="s">
        <v>133</v>
      </c>
      <c r="AC68" s="3" t="s">
        <v>3</v>
      </c>
      <c r="AD68" s="148">
        <f>25371.6+59371.4</f>
        <v>84743</v>
      </c>
      <c r="AE68" s="144">
        <v>14239.6</v>
      </c>
      <c r="AF68" s="144">
        <v>0</v>
      </c>
      <c r="AG68" s="144">
        <v>0</v>
      </c>
      <c r="AH68" s="144">
        <v>0</v>
      </c>
      <c r="AI68" s="144">
        <v>0</v>
      </c>
      <c r="AJ68" s="144">
        <v>0</v>
      </c>
      <c r="AK68" s="144">
        <f>SUM(AD68:AJ68)</f>
        <v>98982.6</v>
      </c>
      <c r="AL68" s="145">
        <v>2022</v>
      </c>
      <c r="AN68" s="48"/>
      <c r="AT68" s="83"/>
      <c r="AU68" s="83"/>
    </row>
    <row r="69" spans="1:47" ht="30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44" t="s">
        <v>127</v>
      </c>
      <c r="AC69" s="45" t="s">
        <v>91</v>
      </c>
      <c r="AD69" s="143">
        <v>4964.2</v>
      </c>
      <c r="AE69" s="143">
        <v>4964.2</v>
      </c>
      <c r="AF69" s="145">
        <v>0</v>
      </c>
      <c r="AG69" s="145">
        <v>0</v>
      </c>
      <c r="AH69" s="145">
        <v>0</v>
      </c>
      <c r="AI69" s="145">
        <v>0</v>
      </c>
      <c r="AJ69" s="145">
        <v>0</v>
      </c>
      <c r="AK69" s="143">
        <f>AD69</f>
        <v>4964.2</v>
      </c>
      <c r="AL69" s="145">
        <v>2022</v>
      </c>
      <c r="AT69" s="83"/>
      <c r="AU69" s="83"/>
    </row>
    <row r="70" spans="1:47" ht="57" customHeight="1" x14ac:dyDescent="0.3">
      <c r="A70" s="49" t="s">
        <v>21</v>
      </c>
      <c r="B70" s="49" t="s">
        <v>26</v>
      </c>
      <c r="C70" s="49" t="s">
        <v>25</v>
      </c>
      <c r="D70" s="49" t="s">
        <v>21</v>
      </c>
      <c r="E70" s="49" t="s">
        <v>27</v>
      </c>
      <c r="F70" s="49" t="s">
        <v>21</v>
      </c>
      <c r="G70" s="49" t="s">
        <v>24</v>
      </c>
      <c r="H70" s="49" t="s">
        <v>21</v>
      </c>
      <c r="I70" s="49" t="s">
        <v>22</v>
      </c>
      <c r="J70" s="49" t="s">
        <v>24</v>
      </c>
      <c r="K70" s="49" t="s">
        <v>100</v>
      </c>
      <c r="L70" s="49" t="s">
        <v>22</v>
      </c>
      <c r="M70" s="49" t="s">
        <v>27</v>
      </c>
      <c r="N70" s="49" t="s">
        <v>21</v>
      </c>
      <c r="O70" s="50"/>
      <c r="P70" s="50"/>
      <c r="Q70" s="50"/>
      <c r="R70" s="50"/>
      <c r="S70" s="50"/>
      <c r="T70" s="50"/>
      <c r="U70" s="49"/>
      <c r="V70" s="49"/>
      <c r="W70" s="49"/>
      <c r="X70" s="51"/>
      <c r="Y70" s="51" t="s">
        <v>23</v>
      </c>
      <c r="Z70" s="51" t="s">
        <v>25</v>
      </c>
      <c r="AA70" s="51" t="s">
        <v>23</v>
      </c>
      <c r="AB70" s="21" t="s">
        <v>129</v>
      </c>
      <c r="AC70" s="3" t="s">
        <v>3</v>
      </c>
      <c r="AD70" s="148">
        <f>26.8+1738.3</f>
        <v>1765.1</v>
      </c>
      <c r="AE70" s="144">
        <f>50.8+1560</f>
        <v>1610.8</v>
      </c>
      <c r="AF70" s="144">
        <f>2024.4+7673.5</f>
        <v>9697.9</v>
      </c>
      <c r="AG70" s="144">
        <v>0</v>
      </c>
      <c r="AH70" s="144">
        <v>0</v>
      </c>
      <c r="AI70" s="144">
        <v>0</v>
      </c>
      <c r="AJ70" s="144">
        <v>0</v>
      </c>
      <c r="AK70" s="144">
        <f>AD70+AE70+AF70</f>
        <v>13073.8</v>
      </c>
      <c r="AL70" s="145">
        <v>2023</v>
      </c>
      <c r="AN70" s="48"/>
      <c r="AT70" s="83"/>
      <c r="AU70" s="83"/>
    </row>
    <row r="71" spans="1:47" ht="60" customHeight="1" x14ac:dyDescent="0.3">
      <c r="A71" s="49" t="s">
        <v>21</v>
      </c>
      <c r="B71" s="49" t="s">
        <v>26</v>
      </c>
      <c r="C71" s="49" t="s">
        <v>25</v>
      </c>
      <c r="D71" s="49" t="s">
        <v>21</v>
      </c>
      <c r="E71" s="49" t="s">
        <v>27</v>
      </c>
      <c r="F71" s="49" t="s">
        <v>21</v>
      </c>
      <c r="G71" s="49" t="s">
        <v>24</v>
      </c>
      <c r="H71" s="49" t="s">
        <v>21</v>
      </c>
      <c r="I71" s="49" t="s">
        <v>22</v>
      </c>
      <c r="J71" s="49" t="s">
        <v>24</v>
      </c>
      <c r="K71" s="49" t="s">
        <v>100</v>
      </c>
      <c r="L71" s="49" t="s">
        <v>22</v>
      </c>
      <c r="M71" s="49" t="s">
        <v>27</v>
      </c>
      <c r="N71" s="49" t="s">
        <v>21</v>
      </c>
      <c r="O71" s="50"/>
      <c r="P71" s="50"/>
      <c r="Q71" s="50"/>
      <c r="R71" s="50"/>
      <c r="S71" s="50"/>
      <c r="T71" s="50"/>
      <c r="U71" s="49"/>
      <c r="V71" s="49"/>
      <c r="W71" s="49"/>
      <c r="X71" s="51"/>
      <c r="Y71" s="51" t="s">
        <v>23</v>
      </c>
      <c r="Z71" s="51" t="s">
        <v>25</v>
      </c>
      <c r="AA71" s="51" t="s">
        <v>23</v>
      </c>
      <c r="AB71" s="21" t="s">
        <v>134</v>
      </c>
      <c r="AC71" s="3" t="s">
        <v>3</v>
      </c>
      <c r="AD71" s="148">
        <f>4427.7+287996.7</f>
        <v>292424.40000000002</v>
      </c>
      <c r="AE71" s="144">
        <f>8406.4+258438.5</f>
        <v>266844.90000000002</v>
      </c>
      <c r="AF71" s="144">
        <v>335380.5</v>
      </c>
      <c r="AG71" s="144">
        <v>0</v>
      </c>
      <c r="AH71" s="144">
        <v>0</v>
      </c>
      <c r="AI71" s="144">
        <v>0</v>
      </c>
      <c r="AJ71" s="144">
        <v>0</v>
      </c>
      <c r="AK71" s="144">
        <f>AD71+AE71+AF71</f>
        <v>894649.8</v>
      </c>
      <c r="AL71" s="145">
        <v>2023</v>
      </c>
      <c r="AT71" s="83"/>
      <c r="AU71" s="83"/>
    </row>
    <row r="72" spans="1:47" ht="57" customHeight="1" x14ac:dyDescent="0.3">
      <c r="A72" s="49" t="s">
        <v>21</v>
      </c>
      <c r="B72" s="49" t="s">
        <v>26</v>
      </c>
      <c r="C72" s="49" t="s">
        <v>25</v>
      </c>
      <c r="D72" s="49" t="s">
        <v>21</v>
      </c>
      <c r="E72" s="49" t="s">
        <v>22</v>
      </c>
      <c r="F72" s="49" t="s">
        <v>21</v>
      </c>
      <c r="G72" s="49" t="s">
        <v>24</v>
      </c>
      <c r="H72" s="49" t="s">
        <v>21</v>
      </c>
      <c r="I72" s="49" t="s">
        <v>22</v>
      </c>
      <c r="J72" s="49" t="s">
        <v>24</v>
      </c>
      <c r="K72" s="49" t="s">
        <v>100</v>
      </c>
      <c r="L72" s="49" t="s">
        <v>22</v>
      </c>
      <c r="M72" s="49" t="s">
        <v>27</v>
      </c>
      <c r="N72" s="49" t="s">
        <v>21</v>
      </c>
      <c r="O72" s="50"/>
      <c r="P72" s="50"/>
      <c r="Q72" s="50"/>
      <c r="R72" s="50"/>
      <c r="S72" s="50"/>
      <c r="T72" s="50"/>
      <c r="U72" s="49"/>
      <c r="V72" s="49"/>
      <c r="W72" s="49"/>
      <c r="X72" s="51"/>
      <c r="Y72" s="51" t="s">
        <v>23</v>
      </c>
      <c r="Z72" s="51" t="s">
        <v>25</v>
      </c>
      <c r="AA72" s="51" t="s">
        <v>24</v>
      </c>
      <c r="AB72" s="21" t="s">
        <v>129</v>
      </c>
      <c r="AC72" s="3" t="s">
        <v>3</v>
      </c>
      <c r="AD72" s="148">
        <v>0</v>
      </c>
      <c r="AE72" s="148">
        <v>0</v>
      </c>
      <c r="AF72" s="148">
        <v>0</v>
      </c>
      <c r="AG72" s="144">
        <v>2953.2</v>
      </c>
      <c r="AH72" s="144">
        <v>0</v>
      </c>
      <c r="AI72" s="144">
        <v>0</v>
      </c>
      <c r="AJ72" s="144">
        <v>0</v>
      </c>
      <c r="AK72" s="144">
        <f>AG72</f>
        <v>2953.2</v>
      </c>
      <c r="AL72" s="145">
        <v>2024</v>
      </c>
      <c r="AT72" s="83"/>
      <c r="AU72" s="83"/>
    </row>
    <row r="73" spans="1:47" ht="57" customHeight="1" x14ac:dyDescent="0.3">
      <c r="A73" s="49" t="s">
        <v>21</v>
      </c>
      <c r="B73" s="49" t="s">
        <v>26</v>
      </c>
      <c r="C73" s="49" t="s">
        <v>25</v>
      </c>
      <c r="D73" s="49" t="s">
        <v>21</v>
      </c>
      <c r="E73" s="49" t="s">
        <v>22</v>
      </c>
      <c r="F73" s="49" t="s">
        <v>21</v>
      </c>
      <c r="G73" s="49" t="s">
        <v>24</v>
      </c>
      <c r="H73" s="49" t="s">
        <v>21</v>
      </c>
      <c r="I73" s="49" t="s">
        <v>22</v>
      </c>
      <c r="J73" s="49" t="s">
        <v>24</v>
      </c>
      <c r="K73" s="49" t="s">
        <v>100</v>
      </c>
      <c r="L73" s="49" t="s">
        <v>22</v>
      </c>
      <c r="M73" s="49" t="s">
        <v>27</v>
      </c>
      <c r="N73" s="49" t="s">
        <v>21</v>
      </c>
      <c r="O73" s="50"/>
      <c r="P73" s="50"/>
      <c r="Q73" s="50"/>
      <c r="R73" s="50"/>
      <c r="S73" s="50"/>
      <c r="T73" s="50"/>
      <c r="U73" s="49"/>
      <c r="V73" s="49"/>
      <c r="W73" s="49"/>
      <c r="X73" s="51"/>
      <c r="Y73" s="51" t="s">
        <v>23</v>
      </c>
      <c r="Z73" s="51" t="s">
        <v>25</v>
      </c>
      <c r="AA73" s="51" t="s">
        <v>24</v>
      </c>
      <c r="AB73" s="21" t="s">
        <v>134</v>
      </c>
      <c r="AC73" s="3" t="s">
        <v>3</v>
      </c>
      <c r="AD73" s="148">
        <v>0</v>
      </c>
      <c r="AE73" s="148">
        <v>0</v>
      </c>
      <c r="AF73" s="148">
        <v>0</v>
      </c>
      <c r="AG73" s="144">
        <v>344039.2</v>
      </c>
      <c r="AH73" s="144">
        <v>0</v>
      </c>
      <c r="AI73" s="144">
        <v>0</v>
      </c>
      <c r="AJ73" s="144">
        <v>0</v>
      </c>
      <c r="AK73" s="144">
        <f>AG73</f>
        <v>344039.2</v>
      </c>
      <c r="AL73" s="145">
        <v>2024</v>
      </c>
      <c r="AN73" s="48"/>
      <c r="AT73" s="83"/>
      <c r="AU73" s="83"/>
    </row>
    <row r="74" spans="1:47" ht="59.25" customHeight="1" x14ac:dyDescent="0.3">
      <c r="A74" s="49" t="s">
        <v>21</v>
      </c>
      <c r="B74" s="49" t="s">
        <v>26</v>
      </c>
      <c r="C74" s="49" t="s">
        <v>25</v>
      </c>
      <c r="D74" s="49" t="s">
        <v>21</v>
      </c>
      <c r="E74" s="49" t="s">
        <v>22</v>
      </c>
      <c r="F74" s="49" t="s">
        <v>21</v>
      </c>
      <c r="G74" s="49" t="s">
        <v>24</v>
      </c>
      <c r="H74" s="49" t="s">
        <v>21</v>
      </c>
      <c r="I74" s="49" t="s">
        <v>22</v>
      </c>
      <c r="J74" s="49" t="s">
        <v>24</v>
      </c>
      <c r="K74" s="49" t="s">
        <v>100</v>
      </c>
      <c r="L74" s="49" t="s">
        <v>22</v>
      </c>
      <c r="M74" s="49" t="s">
        <v>180</v>
      </c>
      <c r="N74" s="49" t="s">
        <v>21</v>
      </c>
      <c r="O74" s="50"/>
      <c r="P74" s="50"/>
      <c r="Q74" s="50"/>
      <c r="R74" s="50"/>
      <c r="S74" s="50"/>
      <c r="T74" s="50"/>
      <c r="U74" s="49"/>
      <c r="V74" s="49"/>
      <c r="W74" s="49"/>
      <c r="X74" s="51"/>
      <c r="Y74" s="51" t="s">
        <v>23</v>
      </c>
      <c r="Z74" s="51" t="s">
        <v>25</v>
      </c>
      <c r="AA74" s="51" t="s">
        <v>24</v>
      </c>
      <c r="AB74" s="21" t="s">
        <v>179</v>
      </c>
      <c r="AC74" s="3" t="s">
        <v>3</v>
      </c>
      <c r="AD74" s="144">
        <v>0</v>
      </c>
      <c r="AE74" s="144">
        <v>0</v>
      </c>
      <c r="AF74" s="144">
        <v>0</v>
      </c>
      <c r="AG74" s="144">
        <v>6974.8</v>
      </c>
      <c r="AH74" s="144">
        <v>0</v>
      </c>
      <c r="AI74" s="144">
        <v>0</v>
      </c>
      <c r="AJ74" s="144">
        <v>0</v>
      </c>
      <c r="AK74" s="144">
        <f>AG74</f>
        <v>6974.8</v>
      </c>
      <c r="AL74" s="145">
        <v>2024</v>
      </c>
      <c r="AN74" s="48"/>
      <c r="AT74" s="83"/>
      <c r="AU74" s="83"/>
    </row>
    <row r="75" spans="1:47" customFormat="1" ht="59.25" customHeight="1" x14ac:dyDescent="0.3">
      <c r="A75" s="127" t="s">
        <v>21</v>
      </c>
      <c r="B75" s="127" t="s">
        <v>26</v>
      </c>
      <c r="C75" s="127" t="s">
        <v>25</v>
      </c>
      <c r="D75" s="127" t="s">
        <v>21</v>
      </c>
      <c r="E75" s="127" t="s">
        <v>22</v>
      </c>
      <c r="F75" s="127" t="s">
        <v>21</v>
      </c>
      <c r="G75" s="127" t="s">
        <v>24</v>
      </c>
      <c r="H75" s="127" t="s">
        <v>21</v>
      </c>
      <c r="I75" s="127" t="s">
        <v>22</v>
      </c>
      <c r="J75" s="127" t="s">
        <v>24</v>
      </c>
      <c r="K75" s="127" t="s">
        <v>21</v>
      </c>
      <c r="L75" s="127" t="s">
        <v>23</v>
      </c>
      <c r="M75" s="127" t="s">
        <v>21</v>
      </c>
      <c r="N75" s="127" t="s">
        <v>21</v>
      </c>
      <c r="O75" s="128"/>
      <c r="P75" s="128"/>
      <c r="Q75" s="128"/>
      <c r="R75" s="128"/>
      <c r="S75" s="128"/>
      <c r="T75" s="128"/>
      <c r="U75" s="127"/>
      <c r="V75" s="127"/>
      <c r="W75" s="127"/>
      <c r="X75" s="129"/>
      <c r="Y75" s="129" t="s">
        <v>23</v>
      </c>
      <c r="Z75" s="129" t="s">
        <v>25</v>
      </c>
      <c r="AA75" s="129" t="s">
        <v>24</v>
      </c>
      <c r="AB75" s="53" t="s">
        <v>192</v>
      </c>
      <c r="AC75" s="54" t="s">
        <v>3</v>
      </c>
      <c r="AD75" s="150">
        <v>0</v>
      </c>
      <c r="AE75" s="150">
        <v>0</v>
      </c>
      <c r="AF75" s="150">
        <v>0</v>
      </c>
      <c r="AG75" s="150">
        <v>0</v>
      </c>
      <c r="AH75" s="150">
        <v>7</v>
      </c>
      <c r="AI75" s="150">
        <v>0</v>
      </c>
      <c r="AJ75" s="150">
        <v>0</v>
      </c>
      <c r="AK75" s="150">
        <f>SUM(AD75:AJ75)</f>
        <v>7</v>
      </c>
      <c r="AL75" s="165">
        <v>2025</v>
      </c>
      <c r="AN75" s="130"/>
      <c r="AT75" s="83"/>
      <c r="AU75" s="83"/>
    </row>
    <row r="76" spans="1:47" ht="33.75" customHeight="1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0"/>
      <c r="P76" s="40"/>
      <c r="Q76" s="40"/>
      <c r="R76" s="40"/>
      <c r="S76" s="40"/>
      <c r="T76" s="40"/>
      <c r="U76" s="41"/>
      <c r="V76" s="41"/>
      <c r="W76" s="41"/>
      <c r="X76" s="20"/>
      <c r="Y76" s="20"/>
      <c r="Z76" s="20"/>
      <c r="AA76" s="20"/>
      <c r="AB76" s="21" t="s">
        <v>92</v>
      </c>
      <c r="AC76" s="3" t="s">
        <v>93</v>
      </c>
      <c r="AD76" s="145">
        <v>150</v>
      </c>
      <c r="AE76" s="145">
        <v>150</v>
      </c>
      <c r="AF76" s="145">
        <v>150</v>
      </c>
      <c r="AG76" s="145">
        <v>150</v>
      </c>
      <c r="AH76" s="145">
        <v>150</v>
      </c>
      <c r="AI76" s="145">
        <v>150</v>
      </c>
      <c r="AJ76" s="145">
        <v>150</v>
      </c>
      <c r="AK76" s="145">
        <v>150</v>
      </c>
      <c r="AL76" s="145">
        <v>2024</v>
      </c>
      <c r="AT76" s="83"/>
      <c r="AU76" s="91"/>
    </row>
    <row r="77" spans="1:47" ht="60" customHeight="1" x14ac:dyDescent="0.3">
      <c r="A77" s="79" t="s">
        <v>21</v>
      </c>
      <c r="B77" s="79" t="s">
        <v>26</v>
      </c>
      <c r="C77" s="79" t="s">
        <v>25</v>
      </c>
      <c r="D77" s="79" t="s">
        <v>21</v>
      </c>
      <c r="E77" s="79" t="s">
        <v>27</v>
      </c>
      <c r="F77" s="79" t="s">
        <v>21</v>
      </c>
      <c r="G77" s="79" t="s">
        <v>24</v>
      </c>
      <c r="H77" s="79" t="s">
        <v>21</v>
      </c>
      <c r="I77" s="79" t="s">
        <v>22</v>
      </c>
      <c r="J77" s="79" t="s">
        <v>24</v>
      </c>
      <c r="K77" s="79" t="s">
        <v>21</v>
      </c>
      <c r="L77" s="79" t="s">
        <v>23</v>
      </c>
      <c r="M77" s="79" t="s">
        <v>21</v>
      </c>
      <c r="N77" s="79" t="s">
        <v>21</v>
      </c>
      <c r="O77" s="80"/>
      <c r="P77" s="80"/>
      <c r="Q77" s="80"/>
      <c r="R77" s="80"/>
      <c r="S77" s="80"/>
      <c r="T77" s="80"/>
      <c r="U77" s="79"/>
      <c r="V77" s="79"/>
      <c r="W77" s="79"/>
      <c r="X77" s="81"/>
      <c r="Y77" s="81" t="s">
        <v>23</v>
      </c>
      <c r="Z77" s="81" t="s">
        <v>24</v>
      </c>
      <c r="AA77" s="81" t="s">
        <v>23</v>
      </c>
      <c r="AB77" s="53" t="s">
        <v>175</v>
      </c>
      <c r="AC77" s="45" t="s">
        <v>3</v>
      </c>
      <c r="AD77" s="144">
        <v>0</v>
      </c>
      <c r="AE77" s="144">
        <v>42</v>
      </c>
      <c r="AF77" s="144">
        <v>585</v>
      </c>
      <c r="AG77" s="144">
        <v>9774</v>
      </c>
      <c r="AH77" s="144">
        <v>0</v>
      </c>
      <c r="AI77" s="144">
        <v>10639</v>
      </c>
      <c r="AJ77" s="144">
        <v>0</v>
      </c>
      <c r="AK77" s="144">
        <f>SUM(AD77:AJ77)</f>
        <v>21040</v>
      </c>
      <c r="AL77" s="98">
        <v>2026</v>
      </c>
      <c r="AT77" s="83"/>
    </row>
    <row r="78" spans="1:47" ht="57.75" customHeight="1" x14ac:dyDescent="0.3">
      <c r="A78" s="41" t="s">
        <v>21</v>
      </c>
      <c r="B78" s="41" t="s">
        <v>26</v>
      </c>
      <c r="C78" s="41" t="s">
        <v>25</v>
      </c>
      <c r="D78" s="41" t="s">
        <v>21</v>
      </c>
      <c r="E78" s="41" t="s">
        <v>27</v>
      </c>
      <c r="F78" s="41" t="s">
        <v>21</v>
      </c>
      <c r="G78" s="41" t="s">
        <v>24</v>
      </c>
      <c r="H78" s="41" t="s">
        <v>21</v>
      </c>
      <c r="I78" s="41" t="s">
        <v>22</v>
      </c>
      <c r="J78" s="41" t="s">
        <v>24</v>
      </c>
      <c r="K78" s="41" t="s">
        <v>21</v>
      </c>
      <c r="L78" s="41" t="s">
        <v>23</v>
      </c>
      <c r="M78" s="41" t="s">
        <v>124</v>
      </c>
      <c r="N78" s="41" t="s">
        <v>21</v>
      </c>
      <c r="O78" s="40"/>
      <c r="P78" s="40"/>
      <c r="Q78" s="40"/>
      <c r="R78" s="40"/>
      <c r="S78" s="40"/>
      <c r="T78" s="40"/>
      <c r="U78" s="41"/>
      <c r="V78" s="41"/>
      <c r="W78" s="41"/>
      <c r="X78" s="20"/>
      <c r="Y78" s="20" t="s">
        <v>23</v>
      </c>
      <c r="Z78" s="20" t="s">
        <v>24</v>
      </c>
      <c r="AA78" s="20" t="s">
        <v>23</v>
      </c>
      <c r="AB78" s="21" t="s">
        <v>150</v>
      </c>
      <c r="AC78" s="45" t="s">
        <v>3</v>
      </c>
      <c r="AD78" s="144">
        <v>0</v>
      </c>
      <c r="AE78" s="144">
        <v>0</v>
      </c>
      <c r="AF78" s="144">
        <v>0</v>
      </c>
      <c r="AG78" s="144">
        <v>0</v>
      </c>
      <c r="AH78" s="144">
        <v>0</v>
      </c>
      <c r="AI78" s="144">
        <v>34267.199999999997</v>
      </c>
      <c r="AJ78" s="144">
        <v>64335.1</v>
      </c>
      <c r="AK78" s="144">
        <f>SUM(AD78:AJ78)</f>
        <v>98602.299999999988</v>
      </c>
      <c r="AL78" s="98">
        <v>2027</v>
      </c>
      <c r="AT78" s="83"/>
    </row>
    <row r="79" spans="1:47" ht="40.5" customHeight="1" x14ac:dyDescent="0.3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0"/>
      <c r="P79" s="40"/>
      <c r="Q79" s="40"/>
      <c r="R79" s="40"/>
      <c r="S79" s="40"/>
      <c r="T79" s="40"/>
      <c r="U79" s="41"/>
      <c r="V79" s="41"/>
      <c r="W79" s="41"/>
      <c r="X79" s="20"/>
      <c r="Y79" s="20"/>
      <c r="Z79" s="20"/>
      <c r="AA79" s="20"/>
      <c r="AB79" s="21" t="s">
        <v>151</v>
      </c>
      <c r="AC79" s="3" t="s">
        <v>130</v>
      </c>
      <c r="AD79" s="98">
        <v>0</v>
      </c>
      <c r="AE79" s="145">
        <v>0</v>
      </c>
      <c r="AF79" s="145">
        <v>0</v>
      </c>
      <c r="AG79" s="145">
        <v>0</v>
      </c>
      <c r="AH79" s="145">
        <v>0</v>
      </c>
      <c r="AI79" s="98">
        <v>1</v>
      </c>
      <c r="AJ79" s="98">
        <v>0</v>
      </c>
      <c r="AK79" s="98">
        <f>SUM(AD79:AJ79)</f>
        <v>1</v>
      </c>
      <c r="AL79" s="98">
        <v>2026</v>
      </c>
      <c r="AT79" s="83"/>
    </row>
    <row r="80" spans="1:47" ht="58.5" customHeight="1" x14ac:dyDescent="0.3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0"/>
      <c r="P80" s="40"/>
      <c r="Q80" s="40"/>
      <c r="R80" s="40"/>
      <c r="S80" s="40"/>
      <c r="T80" s="40"/>
      <c r="U80" s="41"/>
      <c r="V80" s="41"/>
      <c r="W80" s="41"/>
      <c r="X80" s="20"/>
      <c r="Y80" s="20"/>
      <c r="Z80" s="20"/>
      <c r="AA80" s="20"/>
      <c r="AB80" s="21" t="s">
        <v>145</v>
      </c>
      <c r="AC80" s="3" t="s">
        <v>130</v>
      </c>
      <c r="AD80" s="98">
        <v>0</v>
      </c>
      <c r="AE80" s="145">
        <v>0</v>
      </c>
      <c r="AF80" s="145">
        <v>1823</v>
      </c>
      <c r="AG80" s="145">
        <v>1823</v>
      </c>
      <c r="AH80" s="145">
        <v>1823</v>
      </c>
      <c r="AI80" s="145">
        <v>1823</v>
      </c>
      <c r="AJ80" s="145">
        <v>1823</v>
      </c>
      <c r="AK80" s="145">
        <v>1823</v>
      </c>
      <c r="AL80" s="98">
        <v>2027</v>
      </c>
      <c r="AT80" s="83"/>
    </row>
    <row r="81" spans="1:46" ht="51.75" customHeight="1" x14ac:dyDescent="0.3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0"/>
      <c r="P81" s="40"/>
      <c r="Q81" s="40"/>
      <c r="R81" s="40"/>
      <c r="S81" s="40"/>
      <c r="T81" s="40"/>
      <c r="U81" s="41"/>
      <c r="V81" s="41"/>
      <c r="W81" s="41"/>
      <c r="X81" s="20"/>
      <c r="Y81" s="20"/>
      <c r="Z81" s="20"/>
      <c r="AA81" s="20"/>
      <c r="AB81" s="21" t="s">
        <v>149</v>
      </c>
      <c r="AC81" s="3" t="s">
        <v>130</v>
      </c>
      <c r="AD81" s="98">
        <v>0</v>
      </c>
      <c r="AE81" s="145">
        <v>0</v>
      </c>
      <c r="AF81" s="145">
        <v>9</v>
      </c>
      <c r="AG81" s="145">
        <v>0</v>
      </c>
      <c r="AH81" s="145">
        <v>0</v>
      </c>
      <c r="AI81" s="98">
        <v>0</v>
      </c>
      <c r="AJ81" s="98">
        <v>0</v>
      </c>
      <c r="AK81" s="98">
        <v>9</v>
      </c>
      <c r="AL81" s="98">
        <v>2023</v>
      </c>
      <c r="AT81" s="83"/>
    </row>
    <row r="82" spans="1:46" ht="30.75" customHeight="1" x14ac:dyDescent="0.3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0"/>
      <c r="P82" s="40"/>
      <c r="Q82" s="40"/>
      <c r="R82" s="40"/>
      <c r="S82" s="40"/>
      <c r="T82" s="40"/>
      <c r="U82" s="41"/>
      <c r="V82" s="41"/>
      <c r="W82" s="41"/>
      <c r="X82" s="20"/>
      <c r="Y82" s="20"/>
      <c r="Z82" s="20"/>
      <c r="AA82" s="20"/>
      <c r="AB82" s="53" t="s">
        <v>176</v>
      </c>
      <c r="AC82" s="82" t="s">
        <v>7</v>
      </c>
      <c r="AD82" s="98">
        <v>0</v>
      </c>
      <c r="AE82" s="145">
        <v>0</v>
      </c>
      <c r="AF82" s="145">
        <v>0</v>
      </c>
      <c r="AG82" s="145">
        <v>0</v>
      </c>
      <c r="AH82" s="145">
        <v>0</v>
      </c>
      <c r="AI82" s="98">
        <v>2</v>
      </c>
      <c r="AJ82" s="98">
        <v>2</v>
      </c>
      <c r="AK82" s="145">
        <f>SUM(AD82:AJ82)</f>
        <v>4</v>
      </c>
      <c r="AL82" s="98">
        <v>2027</v>
      </c>
      <c r="AT82" s="83"/>
    </row>
    <row r="83" spans="1:46" ht="33.75" customHeight="1" x14ac:dyDescent="0.3">
      <c r="A83" s="41" t="s">
        <v>21</v>
      </c>
      <c r="B83" s="41" t="s">
        <v>26</v>
      </c>
      <c r="C83" s="41" t="s">
        <v>25</v>
      </c>
      <c r="D83" s="41" t="s">
        <v>21</v>
      </c>
      <c r="E83" s="41" t="s">
        <v>27</v>
      </c>
      <c r="F83" s="41" t="s">
        <v>21</v>
      </c>
      <c r="G83" s="41" t="s">
        <v>24</v>
      </c>
      <c r="H83" s="41" t="s">
        <v>21</v>
      </c>
      <c r="I83" s="41" t="s">
        <v>22</v>
      </c>
      <c r="J83" s="41" t="s">
        <v>24</v>
      </c>
      <c r="K83" s="41" t="s">
        <v>21</v>
      </c>
      <c r="L83" s="41" t="s">
        <v>23</v>
      </c>
      <c r="M83" s="41" t="s">
        <v>21</v>
      </c>
      <c r="N83" s="41" t="s">
        <v>21</v>
      </c>
      <c r="O83" s="40"/>
      <c r="P83" s="40"/>
      <c r="Q83" s="40"/>
      <c r="R83" s="40"/>
      <c r="S83" s="40"/>
      <c r="T83" s="40"/>
      <c r="U83" s="41"/>
      <c r="V83" s="41"/>
      <c r="W83" s="41"/>
      <c r="X83" s="20"/>
      <c r="Y83" s="20" t="s">
        <v>21</v>
      </c>
      <c r="Z83" s="20" t="s">
        <v>26</v>
      </c>
      <c r="AA83" s="20" t="s">
        <v>125</v>
      </c>
      <c r="AB83" s="126" t="s">
        <v>187</v>
      </c>
      <c r="AC83" s="45" t="s">
        <v>3</v>
      </c>
      <c r="AD83" s="142">
        <v>0</v>
      </c>
      <c r="AE83" s="143">
        <v>0</v>
      </c>
      <c r="AF83" s="143">
        <v>0</v>
      </c>
      <c r="AG83" s="144">
        <v>0</v>
      </c>
      <c r="AH83" s="144">
        <v>13735.7</v>
      </c>
      <c r="AI83" s="144">
        <v>0</v>
      </c>
      <c r="AJ83" s="144">
        <v>0</v>
      </c>
      <c r="AK83" s="144">
        <f>SUM(AD83:AJ83)</f>
        <v>13735.7</v>
      </c>
      <c r="AL83" s="98">
        <v>2026</v>
      </c>
      <c r="AT83" s="83"/>
    </row>
    <row r="84" spans="1:46" ht="33.75" customHeight="1" x14ac:dyDescent="0.3">
      <c r="A84" s="41" t="s">
        <v>21</v>
      </c>
      <c r="B84" s="41" t="s">
        <v>26</v>
      </c>
      <c r="C84" s="41" t="s">
        <v>25</v>
      </c>
      <c r="D84" s="41" t="s">
        <v>21</v>
      </c>
      <c r="E84" s="41" t="s">
        <v>27</v>
      </c>
      <c r="F84" s="41" t="s">
        <v>21</v>
      </c>
      <c r="G84" s="41" t="s">
        <v>24</v>
      </c>
      <c r="H84" s="41" t="s">
        <v>21</v>
      </c>
      <c r="I84" s="41" t="s">
        <v>22</v>
      </c>
      <c r="J84" s="41" t="s">
        <v>24</v>
      </c>
      <c r="K84" s="41" t="s">
        <v>21</v>
      </c>
      <c r="L84" s="41" t="s">
        <v>23</v>
      </c>
      <c r="M84" s="41" t="s">
        <v>124</v>
      </c>
      <c r="N84" s="41" t="s">
        <v>21</v>
      </c>
      <c r="O84" s="40"/>
      <c r="P84" s="40"/>
      <c r="Q84" s="40"/>
      <c r="R84" s="40"/>
      <c r="S84" s="40"/>
      <c r="T84" s="40"/>
      <c r="U84" s="41"/>
      <c r="V84" s="41"/>
      <c r="W84" s="41"/>
      <c r="X84" s="20"/>
      <c r="Y84" s="20" t="s">
        <v>23</v>
      </c>
      <c r="Z84" s="20" t="s">
        <v>23</v>
      </c>
      <c r="AA84" s="20" t="s">
        <v>194</v>
      </c>
      <c r="AB84" s="126" t="s">
        <v>187</v>
      </c>
      <c r="AC84" s="45" t="s">
        <v>3</v>
      </c>
      <c r="AD84" s="142">
        <v>0</v>
      </c>
      <c r="AE84" s="143">
        <v>0</v>
      </c>
      <c r="AF84" s="143">
        <v>0</v>
      </c>
      <c r="AG84" s="144">
        <v>0</v>
      </c>
      <c r="AH84" s="144">
        <v>0</v>
      </c>
      <c r="AI84" s="144">
        <v>99664.3</v>
      </c>
      <c r="AJ84" s="144">
        <v>0</v>
      </c>
      <c r="AK84" s="144">
        <f t="shared" ref="AK84:AK85" si="6">SUM(AD84:AJ84)</f>
        <v>99664.3</v>
      </c>
      <c r="AL84" s="98">
        <v>2026</v>
      </c>
      <c r="AT84" s="83"/>
    </row>
    <row r="85" spans="1:46" ht="33.75" customHeight="1" x14ac:dyDescent="0.3">
      <c r="A85" s="41" t="s">
        <v>21</v>
      </c>
      <c r="B85" s="41" t="s">
        <v>26</v>
      </c>
      <c r="C85" s="41" t="s">
        <v>25</v>
      </c>
      <c r="D85" s="41" t="s">
        <v>21</v>
      </c>
      <c r="E85" s="41" t="s">
        <v>27</v>
      </c>
      <c r="F85" s="41" t="s">
        <v>21</v>
      </c>
      <c r="G85" s="41" t="s">
        <v>24</v>
      </c>
      <c r="H85" s="41" t="s">
        <v>21</v>
      </c>
      <c r="I85" s="41" t="s">
        <v>22</v>
      </c>
      <c r="J85" s="41" t="s">
        <v>24</v>
      </c>
      <c r="K85" s="41" t="s">
        <v>21</v>
      </c>
      <c r="L85" s="41" t="s">
        <v>23</v>
      </c>
      <c r="M85" s="41" t="s">
        <v>23</v>
      </c>
      <c r="N85" s="41" t="s">
        <v>21</v>
      </c>
      <c r="O85" s="40"/>
      <c r="P85" s="40"/>
      <c r="Q85" s="40"/>
      <c r="R85" s="40"/>
      <c r="S85" s="40"/>
      <c r="T85" s="40"/>
      <c r="U85" s="41"/>
      <c r="V85" s="41"/>
      <c r="W85" s="41"/>
      <c r="X85" s="20"/>
      <c r="Y85" s="20" t="s">
        <v>23</v>
      </c>
      <c r="Z85" s="20" t="s">
        <v>23</v>
      </c>
      <c r="AA85" s="20" t="s">
        <v>194</v>
      </c>
      <c r="AB85" s="126" t="s">
        <v>187</v>
      </c>
      <c r="AC85" s="45" t="s">
        <v>3</v>
      </c>
      <c r="AD85" s="142">
        <v>0</v>
      </c>
      <c r="AE85" s="143">
        <v>0</v>
      </c>
      <c r="AF85" s="143">
        <v>0</v>
      </c>
      <c r="AG85" s="144">
        <v>0</v>
      </c>
      <c r="AH85" s="144">
        <v>0</v>
      </c>
      <c r="AI85" s="144">
        <v>356476</v>
      </c>
      <c r="AJ85" s="144">
        <v>0</v>
      </c>
      <c r="AK85" s="144">
        <f t="shared" si="6"/>
        <v>356476</v>
      </c>
      <c r="AL85" s="98">
        <v>2026</v>
      </c>
      <c r="AT85" s="83"/>
    </row>
    <row r="86" spans="1:46" ht="27.75" customHeight="1" x14ac:dyDescent="0.3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6"/>
      <c r="P86" s="106"/>
      <c r="Q86" s="106"/>
      <c r="R86" s="106"/>
      <c r="S86" s="106"/>
      <c r="T86" s="106"/>
      <c r="U86" s="105"/>
      <c r="V86" s="105"/>
      <c r="W86" s="105"/>
      <c r="X86" s="107"/>
      <c r="Y86" s="107"/>
      <c r="Z86" s="107"/>
      <c r="AA86" s="107"/>
      <c r="AB86" s="44" t="s">
        <v>185</v>
      </c>
      <c r="AC86" s="45" t="s">
        <v>130</v>
      </c>
      <c r="AD86" s="98">
        <v>0</v>
      </c>
      <c r="AE86" s="145">
        <v>0</v>
      </c>
      <c r="AF86" s="145">
        <v>0</v>
      </c>
      <c r="AG86" s="145">
        <v>0</v>
      </c>
      <c r="AH86" s="145">
        <v>1</v>
      </c>
      <c r="AI86" s="98">
        <v>0</v>
      </c>
      <c r="AJ86" s="98">
        <v>0</v>
      </c>
      <c r="AK86" s="98">
        <v>1</v>
      </c>
      <c r="AL86" s="98">
        <v>2025</v>
      </c>
      <c r="AT86" s="83"/>
    </row>
    <row r="87" spans="1:46" ht="27.75" customHeight="1" x14ac:dyDescent="0.3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6"/>
      <c r="P87" s="106"/>
      <c r="Q87" s="106"/>
      <c r="R87" s="106"/>
      <c r="S87" s="106"/>
      <c r="T87" s="106"/>
      <c r="U87" s="105"/>
      <c r="V87" s="105"/>
      <c r="W87" s="105"/>
      <c r="X87" s="107"/>
      <c r="Y87" s="107"/>
      <c r="Z87" s="107"/>
      <c r="AA87" s="107"/>
      <c r="AB87" s="44" t="s">
        <v>188</v>
      </c>
      <c r="AC87" s="45" t="s">
        <v>130</v>
      </c>
      <c r="AD87" s="98">
        <v>0</v>
      </c>
      <c r="AE87" s="145">
        <v>0</v>
      </c>
      <c r="AF87" s="145">
        <v>0</v>
      </c>
      <c r="AG87" s="145">
        <v>0</v>
      </c>
      <c r="AH87" s="145">
        <v>0</v>
      </c>
      <c r="AI87" s="98">
        <v>1</v>
      </c>
      <c r="AJ87" s="98">
        <v>0</v>
      </c>
      <c r="AK87" s="98">
        <v>1</v>
      </c>
      <c r="AL87" s="98">
        <v>2026</v>
      </c>
      <c r="AT87" s="83"/>
    </row>
    <row r="88" spans="1:46" ht="67.5" customHeight="1" x14ac:dyDescent="0.3">
      <c r="A88" s="41" t="s">
        <v>21</v>
      </c>
      <c r="B88" s="41" t="s">
        <v>26</v>
      </c>
      <c r="C88" s="41" t="s">
        <v>25</v>
      </c>
      <c r="D88" s="41" t="s">
        <v>21</v>
      </c>
      <c r="E88" s="41" t="s">
        <v>27</v>
      </c>
      <c r="F88" s="41" t="s">
        <v>21</v>
      </c>
      <c r="G88" s="41" t="s">
        <v>24</v>
      </c>
      <c r="H88" s="41" t="s">
        <v>21</v>
      </c>
      <c r="I88" s="41" t="s">
        <v>22</v>
      </c>
      <c r="J88" s="41" t="s">
        <v>24</v>
      </c>
      <c r="K88" s="41" t="s">
        <v>186</v>
      </c>
      <c r="L88" s="41" t="s">
        <v>25</v>
      </c>
      <c r="M88" s="41" t="s">
        <v>27</v>
      </c>
      <c r="N88" s="41" t="s">
        <v>23</v>
      </c>
      <c r="O88" s="40"/>
      <c r="P88" s="40"/>
      <c r="Q88" s="40"/>
      <c r="R88" s="40"/>
      <c r="S88" s="40"/>
      <c r="T88" s="40"/>
      <c r="U88" s="41"/>
      <c r="V88" s="41"/>
      <c r="W88" s="41"/>
      <c r="X88" s="20"/>
      <c r="Y88" s="20" t="s">
        <v>27</v>
      </c>
      <c r="Z88" s="20" t="s">
        <v>26</v>
      </c>
      <c r="AA88" s="20" t="s">
        <v>23</v>
      </c>
      <c r="AB88" s="126" t="s">
        <v>189</v>
      </c>
      <c r="AC88" s="45" t="s">
        <v>3</v>
      </c>
      <c r="AD88" s="142" t="s">
        <v>174</v>
      </c>
      <c r="AE88" s="143" t="s">
        <v>174</v>
      </c>
      <c r="AF88" s="143" t="s">
        <v>174</v>
      </c>
      <c r="AG88" s="144" t="s">
        <v>174</v>
      </c>
      <c r="AH88" s="144">
        <v>19114.3</v>
      </c>
      <c r="AI88" s="144">
        <v>623.70000000000005</v>
      </c>
      <c r="AJ88" s="144">
        <v>0</v>
      </c>
      <c r="AK88" s="144">
        <f>SUM(AH88:AJ88)</f>
        <v>19738</v>
      </c>
      <c r="AL88" s="98">
        <v>2026</v>
      </c>
      <c r="AM88" s="47"/>
      <c r="AN88" s="167"/>
      <c r="AO88" s="96"/>
      <c r="AT88" s="83"/>
    </row>
    <row r="89" spans="1:46" ht="63" customHeight="1" x14ac:dyDescent="0.3">
      <c r="A89" s="41" t="s">
        <v>21</v>
      </c>
      <c r="B89" s="41" t="s">
        <v>26</v>
      </c>
      <c r="C89" s="41" t="s">
        <v>25</v>
      </c>
      <c r="D89" s="41" t="s">
        <v>21</v>
      </c>
      <c r="E89" s="41" t="s">
        <v>27</v>
      </c>
      <c r="F89" s="41" t="s">
        <v>21</v>
      </c>
      <c r="G89" s="41" t="s">
        <v>24</v>
      </c>
      <c r="H89" s="41" t="s">
        <v>21</v>
      </c>
      <c r="I89" s="41" t="s">
        <v>22</v>
      </c>
      <c r="J89" s="41" t="s">
        <v>24</v>
      </c>
      <c r="K89" s="41" t="s">
        <v>186</v>
      </c>
      <c r="L89" s="41" t="s">
        <v>25</v>
      </c>
      <c r="M89" s="41" t="s">
        <v>27</v>
      </c>
      <c r="N89" s="41" t="s">
        <v>23</v>
      </c>
      <c r="O89" s="40"/>
      <c r="P89" s="40"/>
      <c r="Q89" s="40"/>
      <c r="R89" s="40"/>
      <c r="S89" s="40"/>
      <c r="T89" s="40"/>
      <c r="U89" s="41"/>
      <c r="V89" s="41"/>
      <c r="W89" s="41"/>
      <c r="X89" s="20"/>
      <c r="Y89" s="20" t="s">
        <v>27</v>
      </c>
      <c r="Z89" s="20" t="s">
        <v>26</v>
      </c>
      <c r="AA89" s="20" t="s">
        <v>23</v>
      </c>
      <c r="AB89" s="126" t="s">
        <v>190</v>
      </c>
      <c r="AC89" s="45" t="s">
        <v>3</v>
      </c>
      <c r="AD89" s="142" t="s">
        <v>174</v>
      </c>
      <c r="AE89" s="143" t="s">
        <v>174</v>
      </c>
      <c r="AF89" s="143" t="s">
        <v>174</v>
      </c>
      <c r="AG89" s="144" t="s">
        <v>174</v>
      </c>
      <c r="AH89" s="144">
        <v>254507.5</v>
      </c>
      <c r="AI89" s="144">
        <v>8302.5</v>
      </c>
      <c r="AJ89" s="144">
        <v>0</v>
      </c>
      <c r="AK89" s="144">
        <f>SUM(AH89:AJ89)</f>
        <v>262810</v>
      </c>
      <c r="AL89" s="98">
        <v>2026</v>
      </c>
      <c r="AM89" s="47"/>
      <c r="AN89" s="167"/>
      <c r="AT89" s="83"/>
    </row>
    <row r="90" spans="1:46" ht="31.5" customHeight="1" x14ac:dyDescent="0.3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0"/>
      <c r="P90" s="40"/>
      <c r="Q90" s="40"/>
      <c r="R90" s="40"/>
      <c r="S90" s="40"/>
      <c r="T90" s="40"/>
      <c r="U90" s="41"/>
      <c r="V90" s="41"/>
      <c r="W90" s="41"/>
      <c r="X90" s="20"/>
      <c r="Y90" s="20"/>
      <c r="Z90" s="20"/>
      <c r="AA90" s="20"/>
      <c r="AB90" s="44" t="s">
        <v>191</v>
      </c>
      <c r="AC90" s="45" t="s">
        <v>91</v>
      </c>
      <c r="AD90" s="98">
        <v>0</v>
      </c>
      <c r="AE90" s="145">
        <v>0</v>
      </c>
      <c r="AF90" s="145">
        <v>0</v>
      </c>
      <c r="AG90" s="145">
        <v>0</v>
      </c>
      <c r="AH90" s="143">
        <v>842</v>
      </c>
      <c r="AI90" s="168">
        <v>412.4</v>
      </c>
      <c r="AJ90" s="142">
        <v>0</v>
      </c>
      <c r="AK90" s="142">
        <f>AH90+AI90</f>
        <v>1254.4000000000001</v>
      </c>
      <c r="AL90" s="98">
        <v>2026</v>
      </c>
      <c r="AM90" s="47"/>
      <c r="AT90" s="83"/>
    </row>
    <row r="91" spans="1:46" ht="51.75" customHeight="1" x14ac:dyDescent="0.3">
      <c r="A91" s="36"/>
      <c r="B91" s="36"/>
      <c r="C91" s="36"/>
      <c r="D91" s="36"/>
      <c r="E91" s="36"/>
      <c r="F91" s="36"/>
      <c r="G91" s="36"/>
      <c r="H91" s="36" t="s">
        <v>21</v>
      </c>
      <c r="I91" s="36" t="s">
        <v>22</v>
      </c>
      <c r="J91" s="36" t="s">
        <v>24</v>
      </c>
      <c r="K91" s="36" t="s">
        <v>21</v>
      </c>
      <c r="L91" s="36" t="s">
        <v>24</v>
      </c>
      <c r="M91" s="36" t="s">
        <v>21</v>
      </c>
      <c r="N91" s="36" t="s">
        <v>21</v>
      </c>
      <c r="O91" s="37"/>
      <c r="P91" s="37"/>
      <c r="Q91" s="37"/>
      <c r="R91" s="37"/>
      <c r="S91" s="37" t="s">
        <v>45</v>
      </c>
      <c r="T91" s="37"/>
      <c r="U91" s="36"/>
      <c r="V91" s="36"/>
      <c r="W91" s="36"/>
      <c r="X91" s="38"/>
      <c r="Y91" s="38" t="s">
        <v>21</v>
      </c>
      <c r="Z91" s="38" t="s">
        <v>21</v>
      </c>
      <c r="AA91" s="38" t="s">
        <v>21</v>
      </c>
      <c r="AB91" s="42" t="s">
        <v>131</v>
      </c>
      <c r="AC91" s="39" t="s">
        <v>3</v>
      </c>
      <c r="AD91" s="151">
        <f t="shared" ref="AD91:AE91" si="7">SUM(AD93,AD95)</f>
        <v>0</v>
      </c>
      <c r="AE91" s="151">
        <f t="shared" si="7"/>
        <v>3600</v>
      </c>
      <c r="AF91" s="151">
        <f>SUM(AF93,AF95)</f>
        <v>3850</v>
      </c>
      <c r="AG91" s="151">
        <f>SUM(AG93,AG95,)</f>
        <v>2630</v>
      </c>
      <c r="AH91" s="151">
        <f>SUM(AH93,AH95,AH97)</f>
        <v>25574</v>
      </c>
      <c r="AI91" s="147">
        <f>SUM(AI93,AI95,AI97)</f>
        <v>7600</v>
      </c>
      <c r="AJ91" s="147">
        <f>AJ93+AJ95+AJ97</f>
        <v>7600</v>
      </c>
      <c r="AK91" s="147">
        <f>SUM(AD91:AJ91)</f>
        <v>50854</v>
      </c>
      <c r="AL91" s="163">
        <v>2027</v>
      </c>
      <c r="AT91" s="83"/>
    </row>
    <row r="92" spans="1:46" ht="42.75" customHeight="1" x14ac:dyDescent="0.3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0"/>
      <c r="P92" s="40"/>
      <c r="Q92" s="40"/>
      <c r="R92" s="40"/>
      <c r="S92" s="40"/>
      <c r="T92" s="40"/>
      <c r="U92" s="41"/>
      <c r="V92" s="41"/>
      <c r="W92" s="41"/>
      <c r="X92" s="20"/>
      <c r="Y92" s="20"/>
      <c r="Z92" s="20"/>
      <c r="AA92" s="20"/>
      <c r="AB92" s="21" t="s">
        <v>87</v>
      </c>
      <c r="AC92" s="3" t="s">
        <v>49</v>
      </c>
      <c r="AD92" s="98">
        <v>1</v>
      </c>
      <c r="AE92" s="145">
        <v>1</v>
      </c>
      <c r="AF92" s="145">
        <v>1</v>
      </c>
      <c r="AG92" s="145">
        <v>1</v>
      </c>
      <c r="AH92" s="145">
        <v>1</v>
      </c>
      <c r="AI92" s="98">
        <v>1</v>
      </c>
      <c r="AJ92" s="98">
        <v>1</v>
      </c>
      <c r="AK92" s="98">
        <v>1</v>
      </c>
      <c r="AL92" s="98">
        <v>2027</v>
      </c>
      <c r="AT92" s="83"/>
    </row>
    <row r="93" spans="1:46" ht="61.5" customHeight="1" x14ac:dyDescent="0.3">
      <c r="A93" s="41" t="s">
        <v>21</v>
      </c>
      <c r="B93" s="41" t="s">
        <v>26</v>
      </c>
      <c r="C93" s="41" t="s">
        <v>25</v>
      </c>
      <c r="D93" s="41" t="s">
        <v>21</v>
      </c>
      <c r="E93" s="41" t="s">
        <v>27</v>
      </c>
      <c r="F93" s="41" t="s">
        <v>21</v>
      </c>
      <c r="G93" s="41" t="s">
        <v>24</v>
      </c>
      <c r="H93" s="41" t="s">
        <v>21</v>
      </c>
      <c r="I93" s="41" t="s">
        <v>22</v>
      </c>
      <c r="J93" s="41" t="s">
        <v>24</v>
      </c>
      <c r="K93" s="41" t="s">
        <v>21</v>
      </c>
      <c r="L93" s="41" t="s">
        <v>24</v>
      </c>
      <c r="M93" s="41" t="s">
        <v>123</v>
      </c>
      <c r="N93" s="41" t="s">
        <v>123</v>
      </c>
      <c r="O93" s="40"/>
      <c r="P93" s="40"/>
      <c r="Q93" s="40"/>
      <c r="R93" s="40"/>
      <c r="S93" s="40"/>
      <c r="T93" s="40"/>
      <c r="U93" s="41"/>
      <c r="V93" s="41"/>
      <c r="W93" s="41"/>
      <c r="X93" s="20"/>
      <c r="Y93" s="20" t="s">
        <v>123</v>
      </c>
      <c r="Z93" s="20" t="s">
        <v>123</v>
      </c>
      <c r="AA93" s="20" t="s">
        <v>123</v>
      </c>
      <c r="AB93" s="21" t="s">
        <v>59</v>
      </c>
      <c r="AC93" s="3" t="s">
        <v>3</v>
      </c>
      <c r="AD93" s="142">
        <v>0</v>
      </c>
      <c r="AE93" s="144">
        <v>3600</v>
      </c>
      <c r="AF93" s="144">
        <v>3850</v>
      </c>
      <c r="AG93" s="143">
        <v>0</v>
      </c>
      <c r="AH93" s="143">
        <v>0</v>
      </c>
      <c r="AI93" s="144">
        <f>1600+6000</f>
        <v>7600</v>
      </c>
      <c r="AJ93" s="144">
        <f>AI93</f>
        <v>7600</v>
      </c>
      <c r="AK93" s="144">
        <f>SUM(AD93:AJ93)</f>
        <v>22650</v>
      </c>
      <c r="AL93" s="98">
        <v>2027</v>
      </c>
      <c r="AT93" s="83"/>
    </row>
    <row r="94" spans="1:46" ht="33" customHeight="1" x14ac:dyDescent="0.3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0"/>
      <c r="P94" s="40"/>
      <c r="Q94" s="40"/>
      <c r="R94" s="40"/>
      <c r="S94" s="40"/>
      <c r="T94" s="40"/>
      <c r="U94" s="41"/>
      <c r="V94" s="41"/>
      <c r="W94" s="41"/>
      <c r="X94" s="20"/>
      <c r="Y94" s="20"/>
      <c r="Z94" s="20"/>
      <c r="AA94" s="20"/>
      <c r="AB94" s="21" t="s">
        <v>60</v>
      </c>
      <c r="AC94" s="3" t="s">
        <v>2</v>
      </c>
      <c r="AD94" s="98">
        <v>0</v>
      </c>
      <c r="AE94" s="145">
        <v>1</v>
      </c>
      <c r="AF94" s="145">
        <v>1</v>
      </c>
      <c r="AG94" s="145">
        <v>0</v>
      </c>
      <c r="AH94" s="145">
        <v>0</v>
      </c>
      <c r="AI94" s="145">
        <v>1</v>
      </c>
      <c r="AJ94" s="145">
        <v>1</v>
      </c>
      <c r="AK94" s="145">
        <v>1</v>
      </c>
      <c r="AL94" s="98">
        <v>2027</v>
      </c>
      <c r="AT94" s="83"/>
    </row>
    <row r="95" spans="1:46" ht="56.25" customHeight="1" x14ac:dyDescent="0.3">
      <c r="A95" s="41" t="s">
        <v>21</v>
      </c>
      <c r="B95" s="41" t="s">
        <v>26</v>
      </c>
      <c r="C95" s="41" t="s">
        <v>25</v>
      </c>
      <c r="D95" s="41" t="s">
        <v>21</v>
      </c>
      <c r="E95" s="41" t="s">
        <v>27</v>
      </c>
      <c r="F95" s="41" t="s">
        <v>21</v>
      </c>
      <c r="G95" s="41" t="s">
        <v>24</v>
      </c>
      <c r="H95" s="41" t="s">
        <v>21</v>
      </c>
      <c r="I95" s="41" t="s">
        <v>22</v>
      </c>
      <c r="J95" s="41" t="s">
        <v>24</v>
      </c>
      <c r="K95" s="41" t="s">
        <v>21</v>
      </c>
      <c r="L95" s="41" t="s">
        <v>24</v>
      </c>
      <c r="M95" s="41" t="s">
        <v>123</v>
      </c>
      <c r="N95" s="41" t="s">
        <v>123</v>
      </c>
      <c r="O95" s="40"/>
      <c r="P95" s="40"/>
      <c r="Q95" s="40"/>
      <c r="R95" s="40"/>
      <c r="S95" s="40"/>
      <c r="T95" s="40"/>
      <c r="U95" s="41"/>
      <c r="V95" s="41"/>
      <c r="W95" s="41"/>
      <c r="X95" s="20"/>
      <c r="Y95" s="20" t="s">
        <v>123</v>
      </c>
      <c r="Z95" s="20" t="s">
        <v>123</v>
      </c>
      <c r="AA95" s="20" t="s">
        <v>123</v>
      </c>
      <c r="AB95" s="44" t="s">
        <v>61</v>
      </c>
      <c r="AC95" s="45" t="s">
        <v>3</v>
      </c>
      <c r="AD95" s="143">
        <v>0</v>
      </c>
      <c r="AE95" s="143">
        <v>0</v>
      </c>
      <c r="AF95" s="144">
        <v>0</v>
      </c>
      <c r="AG95" s="144">
        <v>2630</v>
      </c>
      <c r="AH95" s="144">
        <v>4760</v>
      </c>
      <c r="AI95" s="152">
        <v>0</v>
      </c>
      <c r="AJ95" s="152">
        <v>0</v>
      </c>
      <c r="AK95" s="152">
        <f>SUM(AD95:AJ95)</f>
        <v>7390</v>
      </c>
      <c r="AL95" s="98">
        <v>2025</v>
      </c>
      <c r="AT95" s="83"/>
    </row>
    <row r="96" spans="1:46" ht="41.25" customHeight="1" x14ac:dyDescent="0.3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0"/>
      <c r="P96" s="40"/>
      <c r="Q96" s="40"/>
      <c r="R96" s="40"/>
      <c r="S96" s="40"/>
      <c r="T96" s="40"/>
      <c r="U96" s="41"/>
      <c r="V96" s="41"/>
      <c r="W96" s="41"/>
      <c r="X96" s="20"/>
      <c r="Y96" s="20"/>
      <c r="Z96" s="20"/>
      <c r="AA96" s="20"/>
      <c r="AB96" s="21" t="s">
        <v>62</v>
      </c>
      <c r="AC96" s="3" t="s">
        <v>2</v>
      </c>
      <c r="AD96" s="98">
        <v>0</v>
      </c>
      <c r="AE96" s="145">
        <v>0</v>
      </c>
      <c r="AF96" s="145">
        <v>1</v>
      </c>
      <c r="AG96" s="145">
        <v>1</v>
      </c>
      <c r="AH96" s="145">
        <v>1</v>
      </c>
      <c r="AI96" s="98">
        <v>0</v>
      </c>
      <c r="AJ96" s="98">
        <v>0</v>
      </c>
      <c r="AK96" s="98">
        <v>1</v>
      </c>
      <c r="AL96" s="98">
        <v>2025</v>
      </c>
      <c r="AT96" s="83"/>
    </row>
    <row r="97" spans="1:47" ht="43.5" customHeight="1" x14ac:dyDescent="0.3">
      <c r="A97" s="41" t="s">
        <v>21</v>
      </c>
      <c r="B97" s="41" t="s">
        <v>26</v>
      </c>
      <c r="C97" s="41" t="s">
        <v>25</v>
      </c>
      <c r="D97" s="41" t="s">
        <v>21</v>
      </c>
      <c r="E97" s="41" t="s">
        <v>27</v>
      </c>
      <c r="F97" s="41" t="s">
        <v>21</v>
      </c>
      <c r="G97" s="41" t="s">
        <v>24</v>
      </c>
      <c r="H97" s="41" t="s">
        <v>21</v>
      </c>
      <c r="I97" s="41" t="s">
        <v>22</v>
      </c>
      <c r="J97" s="41" t="s">
        <v>24</v>
      </c>
      <c r="K97" s="41" t="s">
        <v>21</v>
      </c>
      <c r="L97" s="41" t="s">
        <v>24</v>
      </c>
      <c r="M97" s="41" t="s">
        <v>123</v>
      </c>
      <c r="N97" s="41" t="s">
        <v>123</v>
      </c>
      <c r="O97" s="40"/>
      <c r="P97" s="40"/>
      <c r="Q97" s="40"/>
      <c r="R97" s="40"/>
      <c r="S97" s="40"/>
      <c r="T97" s="40"/>
      <c r="U97" s="41"/>
      <c r="V97" s="41"/>
      <c r="W97" s="41"/>
      <c r="X97" s="20"/>
      <c r="Y97" s="20" t="s">
        <v>123</v>
      </c>
      <c r="Z97" s="20" t="s">
        <v>123</v>
      </c>
      <c r="AA97" s="20" t="s">
        <v>123</v>
      </c>
      <c r="AB97" s="44" t="s">
        <v>177</v>
      </c>
      <c r="AC97" s="45" t="s">
        <v>3</v>
      </c>
      <c r="AD97" s="143" t="s">
        <v>174</v>
      </c>
      <c r="AE97" s="143" t="s">
        <v>174</v>
      </c>
      <c r="AF97" s="143">
        <v>0</v>
      </c>
      <c r="AG97" s="143">
        <v>0</v>
      </c>
      <c r="AH97" s="144">
        <v>20814</v>
      </c>
      <c r="AI97" s="152">
        <v>0</v>
      </c>
      <c r="AJ97" s="152">
        <v>0</v>
      </c>
      <c r="AK97" s="148">
        <f>SUM(AD97:AJ97)</f>
        <v>20814</v>
      </c>
      <c r="AL97" s="98">
        <v>2025</v>
      </c>
      <c r="AN97" s="95"/>
      <c r="AT97" s="83"/>
    </row>
    <row r="98" spans="1:47" ht="30" customHeight="1" x14ac:dyDescent="0.3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0"/>
      <c r="P98" s="40"/>
      <c r="Q98" s="40"/>
      <c r="R98" s="40"/>
      <c r="S98" s="40"/>
      <c r="T98" s="40"/>
      <c r="U98" s="41"/>
      <c r="V98" s="41"/>
      <c r="W98" s="41"/>
      <c r="X98" s="20"/>
      <c r="Y98" s="20"/>
      <c r="Z98" s="20"/>
      <c r="AA98" s="20"/>
      <c r="AB98" s="21" t="s">
        <v>178</v>
      </c>
      <c r="AC98" s="3" t="s">
        <v>2</v>
      </c>
      <c r="AD98" s="98" t="s">
        <v>174</v>
      </c>
      <c r="AE98" s="145" t="s">
        <v>174</v>
      </c>
      <c r="AF98" s="145">
        <v>0</v>
      </c>
      <c r="AG98" s="145">
        <v>0</v>
      </c>
      <c r="AH98" s="145">
        <v>1</v>
      </c>
      <c r="AI98" s="145">
        <v>0</v>
      </c>
      <c r="AJ98" s="145">
        <v>0</v>
      </c>
      <c r="AK98" s="98">
        <f>SUM(AD98:AJ98)</f>
        <v>1</v>
      </c>
      <c r="AL98" s="98">
        <v>2025</v>
      </c>
      <c r="AT98" s="83"/>
    </row>
    <row r="99" spans="1:47" ht="57.75" customHeight="1" x14ac:dyDescent="0.3">
      <c r="A99" s="25"/>
      <c r="B99" s="25"/>
      <c r="C99" s="25"/>
      <c r="D99" s="25"/>
      <c r="E99" s="25"/>
      <c r="F99" s="25"/>
      <c r="G99" s="25"/>
      <c r="H99" s="25" t="s">
        <v>21</v>
      </c>
      <c r="I99" s="25" t="s">
        <v>22</v>
      </c>
      <c r="J99" s="25" t="s">
        <v>25</v>
      </c>
      <c r="K99" s="25" t="s">
        <v>21</v>
      </c>
      <c r="L99" s="25" t="s">
        <v>21</v>
      </c>
      <c r="M99" s="25" t="s">
        <v>21</v>
      </c>
      <c r="N99" s="25" t="s">
        <v>21</v>
      </c>
      <c r="O99" s="26"/>
      <c r="P99" s="26"/>
      <c r="Q99" s="26"/>
      <c r="R99" s="26" t="s">
        <v>46</v>
      </c>
      <c r="S99" s="26"/>
      <c r="T99" s="26"/>
      <c r="U99" s="25"/>
      <c r="V99" s="25"/>
      <c r="W99" s="25"/>
      <c r="X99" s="35"/>
      <c r="Y99" s="35" t="s">
        <v>21</v>
      </c>
      <c r="Z99" s="35" t="s">
        <v>21</v>
      </c>
      <c r="AA99" s="35" t="s">
        <v>21</v>
      </c>
      <c r="AB99" s="27" t="s">
        <v>63</v>
      </c>
      <c r="AC99" s="28" t="s">
        <v>3</v>
      </c>
      <c r="AD99" s="146">
        <f>SUM(AD100,AD114,AD121)</f>
        <v>13123.630000000001</v>
      </c>
      <c r="AE99" s="146">
        <f>SUM(AE100,AE114,AE121)</f>
        <v>0</v>
      </c>
      <c r="AF99" s="146">
        <f>AF100</f>
        <v>36107.1</v>
      </c>
      <c r="AG99" s="146">
        <f>SUM(AG100,AG114,AG121)</f>
        <v>24434.2</v>
      </c>
      <c r="AH99" s="146">
        <f>SUM(AH100,AH114,AH121)</f>
        <v>56425</v>
      </c>
      <c r="AI99" s="146">
        <f>SUM(AI100,AI114,AI121)</f>
        <v>14428.7</v>
      </c>
      <c r="AJ99" s="146">
        <f>AJ100</f>
        <v>10000</v>
      </c>
      <c r="AK99" s="146">
        <f>SUM(AD99:AJ99)</f>
        <v>154518.63</v>
      </c>
      <c r="AL99" s="164">
        <v>2027</v>
      </c>
      <c r="AM99" s="47"/>
      <c r="AT99" s="83"/>
      <c r="AU99" s="92"/>
    </row>
    <row r="100" spans="1:47" s="43" customFormat="1" ht="35.25" customHeight="1" x14ac:dyDescent="0.3">
      <c r="A100" s="36"/>
      <c r="B100" s="36"/>
      <c r="C100" s="36"/>
      <c r="D100" s="36"/>
      <c r="E100" s="36"/>
      <c r="F100" s="36"/>
      <c r="G100" s="36"/>
      <c r="H100" s="36" t="s">
        <v>21</v>
      </c>
      <c r="I100" s="36" t="s">
        <v>22</v>
      </c>
      <c r="J100" s="36" t="s">
        <v>25</v>
      </c>
      <c r="K100" s="36" t="s">
        <v>21</v>
      </c>
      <c r="L100" s="36" t="s">
        <v>23</v>
      </c>
      <c r="M100" s="36" t="s">
        <v>21</v>
      </c>
      <c r="N100" s="36" t="s">
        <v>21</v>
      </c>
      <c r="O100" s="37"/>
      <c r="P100" s="37"/>
      <c r="Q100" s="37"/>
      <c r="R100" s="37"/>
      <c r="S100" s="37" t="s">
        <v>73</v>
      </c>
      <c r="T100" s="37"/>
      <c r="U100" s="36"/>
      <c r="V100" s="36"/>
      <c r="W100" s="36"/>
      <c r="X100" s="38"/>
      <c r="Y100" s="38" t="s">
        <v>21</v>
      </c>
      <c r="Z100" s="38" t="s">
        <v>21</v>
      </c>
      <c r="AA100" s="38" t="s">
        <v>21</v>
      </c>
      <c r="AB100" s="42" t="s">
        <v>120</v>
      </c>
      <c r="AC100" s="39" t="s">
        <v>3</v>
      </c>
      <c r="AD100" s="147">
        <f>AD106+AD104+AD107</f>
        <v>13123.630000000001</v>
      </c>
      <c r="AE100" s="147">
        <v>0</v>
      </c>
      <c r="AF100" s="147">
        <f>AF104+AF107</f>
        <v>36107.1</v>
      </c>
      <c r="AG100" s="147">
        <f>AG104+AG107+AG106</f>
        <v>24434.2</v>
      </c>
      <c r="AH100" s="147">
        <f>AH105+AH106+AH107+AH108</f>
        <v>56425</v>
      </c>
      <c r="AI100" s="147">
        <f>AI104+AI106+AI107+AI105</f>
        <v>14428.7</v>
      </c>
      <c r="AJ100" s="147">
        <f>AJ104+AJ106+AJ107</f>
        <v>10000</v>
      </c>
      <c r="AK100" s="147">
        <f>SUM(AD100:AJ100)</f>
        <v>154518.63</v>
      </c>
      <c r="AL100" s="163">
        <v>2027</v>
      </c>
      <c r="AT100" s="83"/>
    </row>
    <row r="101" spans="1:47" ht="42" customHeight="1" x14ac:dyDescent="0.3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0"/>
      <c r="P101" s="40"/>
      <c r="Q101" s="40"/>
      <c r="R101" s="40"/>
      <c r="S101" s="40"/>
      <c r="T101" s="40"/>
      <c r="U101" s="41"/>
      <c r="V101" s="41"/>
      <c r="W101" s="41"/>
      <c r="X101" s="20"/>
      <c r="Y101" s="20"/>
      <c r="Z101" s="20"/>
      <c r="AA101" s="20"/>
      <c r="AB101" s="21" t="s">
        <v>117</v>
      </c>
      <c r="AC101" s="3" t="s">
        <v>36</v>
      </c>
      <c r="AD101" s="142">
        <v>313618.5</v>
      </c>
      <c r="AE101" s="143">
        <f t="shared" ref="AE101:AI103" si="8">AD101*0.99</f>
        <v>310482.315</v>
      </c>
      <c r="AF101" s="143">
        <f t="shared" si="8"/>
        <v>307377.49184999999</v>
      </c>
      <c r="AG101" s="143">
        <f t="shared" si="8"/>
        <v>304303.71693150001</v>
      </c>
      <c r="AH101" s="143">
        <f t="shared" si="8"/>
        <v>301260.67976218503</v>
      </c>
      <c r="AI101" s="142">
        <f t="shared" si="8"/>
        <v>298248.07296456315</v>
      </c>
      <c r="AJ101" s="142">
        <f>AJ111</f>
        <v>295233.07296456315</v>
      </c>
      <c r="AK101" s="142">
        <f>AJ101</f>
        <v>295233.07296456315</v>
      </c>
      <c r="AL101" s="98">
        <v>2027</v>
      </c>
      <c r="AT101" s="83"/>
    </row>
    <row r="102" spans="1:47" ht="38.25" customHeight="1" x14ac:dyDescent="0.3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0"/>
      <c r="P102" s="40"/>
      <c r="Q102" s="40"/>
      <c r="R102" s="40"/>
      <c r="S102" s="40"/>
      <c r="T102" s="40"/>
      <c r="U102" s="41"/>
      <c r="V102" s="41"/>
      <c r="W102" s="41"/>
      <c r="X102" s="20"/>
      <c r="Y102" s="20"/>
      <c r="Z102" s="20"/>
      <c r="AA102" s="20"/>
      <c r="AB102" s="21" t="s">
        <v>118</v>
      </c>
      <c r="AC102" s="3" t="s">
        <v>0</v>
      </c>
      <c r="AD102" s="142">
        <v>750622.8</v>
      </c>
      <c r="AE102" s="143">
        <f t="shared" si="8"/>
        <v>743116.57200000004</v>
      </c>
      <c r="AF102" s="143">
        <f t="shared" si="8"/>
        <v>735685.40628</v>
      </c>
      <c r="AG102" s="143">
        <f t="shared" si="8"/>
        <v>728328.55221719993</v>
      </c>
      <c r="AH102" s="143">
        <f t="shared" si="8"/>
        <v>721045.26669502794</v>
      </c>
      <c r="AI102" s="142">
        <f t="shared" si="8"/>
        <v>713834.81402807764</v>
      </c>
      <c r="AJ102" s="142">
        <f>AJ112</f>
        <v>706684.81402807764</v>
      </c>
      <c r="AK102" s="142">
        <f>AJ102</f>
        <v>706684.81402807764</v>
      </c>
      <c r="AL102" s="98">
        <v>2027</v>
      </c>
      <c r="AT102" s="83"/>
    </row>
    <row r="103" spans="1:47" ht="32.25" customHeight="1" x14ac:dyDescent="0.3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0"/>
      <c r="P103" s="40"/>
      <c r="Q103" s="40"/>
      <c r="R103" s="40"/>
      <c r="S103" s="40"/>
      <c r="T103" s="40"/>
      <c r="U103" s="41"/>
      <c r="V103" s="41"/>
      <c r="W103" s="41"/>
      <c r="X103" s="20"/>
      <c r="Y103" s="20"/>
      <c r="Z103" s="20"/>
      <c r="AA103" s="20"/>
      <c r="AB103" s="21" t="s">
        <v>119</v>
      </c>
      <c r="AC103" s="3" t="s">
        <v>12</v>
      </c>
      <c r="AD103" s="142">
        <v>10083407</v>
      </c>
      <c r="AE103" s="143">
        <f t="shared" si="8"/>
        <v>9982572.9299999997</v>
      </c>
      <c r="AF103" s="143">
        <f t="shared" si="8"/>
        <v>9882747.2006999999</v>
      </c>
      <c r="AG103" s="143">
        <f t="shared" si="8"/>
        <v>9783919.7286929991</v>
      </c>
      <c r="AH103" s="143">
        <f t="shared" si="8"/>
        <v>9686080.5314060692</v>
      </c>
      <c r="AI103" s="142">
        <f t="shared" si="8"/>
        <v>9589219.7260920089</v>
      </c>
      <c r="AJ103" s="142">
        <f>AJ113</f>
        <v>9492419.7260920089</v>
      </c>
      <c r="AK103" s="142">
        <f>AJ103</f>
        <v>9492419.7260920089</v>
      </c>
      <c r="AL103" s="98">
        <v>2027</v>
      </c>
      <c r="AN103" s="48"/>
      <c r="AT103" s="83"/>
    </row>
    <row r="104" spans="1:47" ht="72" customHeight="1" x14ac:dyDescent="0.3">
      <c r="A104" s="41" t="s">
        <v>21</v>
      </c>
      <c r="B104" s="41" t="s">
        <v>26</v>
      </c>
      <c r="C104" s="41" t="s">
        <v>25</v>
      </c>
      <c r="D104" s="41" t="s">
        <v>21</v>
      </c>
      <c r="E104" s="41" t="s">
        <v>27</v>
      </c>
      <c r="F104" s="41" t="s">
        <v>21</v>
      </c>
      <c r="G104" s="41" t="s">
        <v>24</v>
      </c>
      <c r="H104" s="41" t="s">
        <v>21</v>
      </c>
      <c r="I104" s="41" t="s">
        <v>22</v>
      </c>
      <c r="J104" s="41" t="s">
        <v>25</v>
      </c>
      <c r="K104" s="131" t="s">
        <v>21</v>
      </c>
      <c r="L104" s="131" t="s">
        <v>23</v>
      </c>
      <c r="M104" s="131" t="s">
        <v>124</v>
      </c>
      <c r="N104" s="131" t="s">
        <v>21</v>
      </c>
      <c r="O104" s="132"/>
      <c r="P104" s="132"/>
      <c r="Q104" s="132"/>
      <c r="R104" s="132"/>
      <c r="S104" s="132"/>
      <c r="T104" s="132"/>
      <c r="U104" s="131"/>
      <c r="V104" s="131"/>
      <c r="W104" s="131"/>
      <c r="X104" s="133"/>
      <c r="Y104" s="133" t="s">
        <v>125</v>
      </c>
      <c r="Z104" s="133" t="s">
        <v>21</v>
      </c>
      <c r="AA104" s="133" t="s">
        <v>21</v>
      </c>
      <c r="AB104" s="21" t="s">
        <v>195</v>
      </c>
      <c r="AC104" s="3" t="s">
        <v>3</v>
      </c>
      <c r="AD104" s="148">
        <f>(2194318.56+49681.44)/1000</f>
        <v>2244</v>
      </c>
      <c r="AE104" s="144">
        <v>0</v>
      </c>
      <c r="AF104" s="144">
        <v>7195.5</v>
      </c>
      <c r="AG104" s="144">
        <v>4594.8</v>
      </c>
      <c r="AH104" s="143">
        <v>0</v>
      </c>
      <c r="AI104" s="144">
        <v>10000</v>
      </c>
      <c r="AJ104" s="144">
        <v>10000</v>
      </c>
      <c r="AK104" s="143">
        <f>SUM(AD105:AJ105)</f>
        <v>7474.7</v>
      </c>
      <c r="AL104" s="98">
        <v>2027</v>
      </c>
      <c r="AN104" s="48"/>
      <c r="AT104" s="83"/>
    </row>
    <row r="105" spans="1:47" ht="84.75" customHeight="1" x14ac:dyDescent="0.3">
      <c r="A105" s="41" t="s">
        <v>21</v>
      </c>
      <c r="B105" s="41" t="s">
        <v>26</v>
      </c>
      <c r="C105" s="41" t="s">
        <v>25</v>
      </c>
      <c r="D105" s="41" t="s">
        <v>21</v>
      </c>
      <c r="E105" s="41" t="s">
        <v>27</v>
      </c>
      <c r="F105" s="41" t="s">
        <v>21</v>
      </c>
      <c r="G105" s="41" t="s">
        <v>24</v>
      </c>
      <c r="H105" s="41" t="s">
        <v>21</v>
      </c>
      <c r="I105" s="41" t="s">
        <v>22</v>
      </c>
      <c r="J105" s="41" t="s">
        <v>25</v>
      </c>
      <c r="K105" s="131" t="s">
        <v>186</v>
      </c>
      <c r="L105" s="131" t="s">
        <v>25</v>
      </c>
      <c r="M105" s="131" t="s">
        <v>27</v>
      </c>
      <c r="N105" s="131" t="s">
        <v>23</v>
      </c>
      <c r="O105" s="132"/>
      <c r="P105" s="132"/>
      <c r="Q105" s="132"/>
      <c r="R105" s="132"/>
      <c r="S105" s="132"/>
      <c r="T105" s="132"/>
      <c r="U105" s="131"/>
      <c r="V105" s="131"/>
      <c r="W105" s="131"/>
      <c r="X105" s="133"/>
      <c r="Y105" s="133" t="s">
        <v>27</v>
      </c>
      <c r="Z105" s="133" t="s">
        <v>26</v>
      </c>
      <c r="AA105" s="133" t="s">
        <v>24</v>
      </c>
      <c r="AB105" s="21" t="s">
        <v>121</v>
      </c>
      <c r="AC105" s="3" t="s">
        <v>3</v>
      </c>
      <c r="AD105" s="144">
        <v>0</v>
      </c>
      <c r="AE105" s="144">
        <v>0</v>
      </c>
      <c r="AF105" s="144">
        <v>0</v>
      </c>
      <c r="AG105" s="144">
        <v>0</v>
      </c>
      <c r="AH105" s="144">
        <v>3046</v>
      </c>
      <c r="AI105" s="144">
        <v>4428.7</v>
      </c>
      <c r="AJ105" s="144">
        <v>0</v>
      </c>
      <c r="AK105" s="144">
        <f>SUM(AD105:AJ105)</f>
        <v>7474.7</v>
      </c>
      <c r="AL105" s="98">
        <v>2026</v>
      </c>
      <c r="AN105" s="48"/>
      <c r="AT105" s="83"/>
    </row>
    <row r="106" spans="1:47" s="2" customFormat="1" ht="62.25" customHeight="1" x14ac:dyDescent="0.25">
      <c r="A106" s="41" t="s">
        <v>21</v>
      </c>
      <c r="B106" s="41" t="s">
        <v>26</v>
      </c>
      <c r="C106" s="41" t="s">
        <v>25</v>
      </c>
      <c r="D106" s="41" t="s">
        <v>21</v>
      </c>
      <c r="E106" s="41" t="s">
        <v>27</v>
      </c>
      <c r="F106" s="41" t="s">
        <v>21</v>
      </c>
      <c r="G106" s="41" t="s">
        <v>24</v>
      </c>
      <c r="H106" s="41" t="s">
        <v>21</v>
      </c>
      <c r="I106" s="41" t="s">
        <v>22</v>
      </c>
      <c r="J106" s="41" t="s">
        <v>25</v>
      </c>
      <c r="K106" s="41" t="s">
        <v>21</v>
      </c>
      <c r="L106" s="41" t="s">
        <v>23</v>
      </c>
      <c r="M106" s="41" t="s">
        <v>123</v>
      </c>
      <c r="N106" s="41" t="s">
        <v>123</v>
      </c>
      <c r="O106" s="40"/>
      <c r="P106" s="40"/>
      <c r="Q106" s="40"/>
      <c r="R106" s="40"/>
      <c r="S106" s="40"/>
      <c r="T106" s="40"/>
      <c r="U106" s="41"/>
      <c r="V106" s="41"/>
      <c r="W106" s="41"/>
      <c r="X106" s="20"/>
      <c r="Y106" s="20" t="s">
        <v>123</v>
      </c>
      <c r="Z106" s="20" t="s">
        <v>123</v>
      </c>
      <c r="AA106" s="20" t="s">
        <v>123</v>
      </c>
      <c r="AB106" s="21" t="s">
        <v>122</v>
      </c>
      <c r="AC106" s="3" t="s">
        <v>3</v>
      </c>
      <c r="AD106" s="148">
        <f>(802.7+599.9)</f>
        <v>1402.6</v>
      </c>
      <c r="AE106" s="144">
        <v>0</v>
      </c>
      <c r="AF106" s="144">
        <v>0</v>
      </c>
      <c r="AG106" s="144">
        <v>437</v>
      </c>
      <c r="AH106" s="144">
        <v>0</v>
      </c>
      <c r="AI106" s="144">
        <v>0</v>
      </c>
      <c r="AJ106" s="144">
        <v>0</v>
      </c>
      <c r="AK106" s="144">
        <f>SUM(AD106:AJ106)</f>
        <v>1839.6</v>
      </c>
      <c r="AL106" s="98">
        <v>2024</v>
      </c>
      <c r="AN106" s="94"/>
      <c r="AT106" s="93"/>
      <c r="AU106" s="94"/>
    </row>
    <row r="107" spans="1:47" s="2" customFormat="1" ht="67.5" customHeight="1" x14ac:dyDescent="0.25">
      <c r="A107" s="41" t="s">
        <v>21</v>
      </c>
      <c r="B107" s="41" t="s">
        <v>26</v>
      </c>
      <c r="C107" s="41" t="s">
        <v>25</v>
      </c>
      <c r="D107" s="41" t="s">
        <v>21</v>
      </c>
      <c r="E107" s="41" t="s">
        <v>27</v>
      </c>
      <c r="F107" s="41" t="s">
        <v>21</v>
      </c>
      <c r="G107" s="41" t="s">
        <v>24</v>
      </c>
      <c r="H107" s="41" t="s">
        <v>21</v>
      </c>
      <c r="I107" s="41" t="s">
        <v>22</v>
      </c>
      <c r="J107" s="41" t="s">
        <v>25</v>
      </c>
      <c r="K107" s="41" t="s">
        <v>186</v>
      </c>
      <c r="L107" s="41" t="s">
        <v>25</v>
      </c>
      <c r="M107" s="41" t="s">
        <v>27</v>
      </c>
      <c r="N107" s="41" t="s">
        <v>23</v>
      </c>
      <c r="O107" s="40"/>
      <c r="P107" s="40"/>
      <c r="Q107" s="40"/>
      <c r="R107" s="40"/>
      <c r="S107" s="40"/>
      <c r="T107" s="40"/>
      <c r="U107" s="41"/>
      <c r="V107" s="41"/>
      <c r="W107" s="41"/>
      <c r="X107" s="20"/>
      <c r="Y107" s="20" t="s">
        <v>27</v>
      </c>
      <c r="Z107" s="20" t="s">
        <v>26</v>
      </c>
      <c r="AA107" s="20" t="s">
        <v>24</v>
      </c>
      <c r="AB107" s="53" t="s">
        <v>146</v>
      </c>
      <c r="AC107" s="54" t="s">
        <v>3</v>
      </c>
      <c r="AD107" s="148">
        <f>(9278374.23+198655.77)/1000</f>
        <v>9477.0300000000007</v>
      </c>
      <c r="AE107" s="144">
        <v>0</v>
      </c>
      <c r="AF107" s="144">
        <v>28911.599999999999</v>
      </c>
      <c r="AG107" s="144">
        <v>19402.400000000001</v>
      </c>
      <c r="AH107" s="144">
        <v>40795.4</v>
      </c>
      <c r="AI107" s="144">
        <v>0</v>
      </c>
      <c r="AJ107" s="144">
        <v>0</v>
      </c>
      <c r="AK107" s="144">
        <f>SUM(AD107:AJ107)</f>
        <v>98586.43</v>
      </c>
      <c r="AL107" s="98">
        <v>2025</v>
      </c>
      <c r="AN107" s="94"/>
    </row>
    <row r="108" spans="1:47" s="2" customFormat="1" ht="67.5" customHeight="1" x14ac:dyDescent="0.25">
      <c r="A108" s="41" t="s">
        <v>21</v>
      </c>
      <c r="B108" s="41" t="s">
        <v>26</v>
      </c>
      <c r="C108" s="41" t="s">
        <v>25</v>
      </c>
      <c r="D108" s="41" t="s">
        <v>21</v>
      </c>
      <c r="E108" s="41" t="s">
        <v>27</v>
      </c>
      <c r="F108" s="41" t="s">
        <v>21</v>
      </c>
      <c r="G108" s="41" t="s">
        <v>24</v>
      </c>
      <c r="H108" s="41" t="s">
        <v>21</v>
      </c>
      <c r="I108" s="41" t="s">
        <v>22</v>
      </c>
      <c r="J108" s="41" t="s">
        <v>25</v>
      </c>
      <c r="K108" s="131" t="s">
        <v>186</v>
      </c>
      <c r="L108" s="131" t="s">
        <v>25</v>
      </c>
      <c r="M108" s="131" t="s">
        <v>193</v>
      </c>
      <c r="N108" s="131" t="s">
        <v>23</v>
      </c>
      <c r="O108" s="132"/>
      <c r="P108" s="132"/>
      <c r="Q108" s="132"/>
      <c r="R108" s="132"/>
      <c r="S108" s="132"/>
      <c r="T108" s="132"/>
      <c r="U108" s="131"/>
      <c r="V108" s="131"/>
      <c r="W108" s="131"/>
      <c r="X108" s="133"/>
      <c r="Y108" s="133" t="s">
        <v>27</v>
      </c>
      <c r="Z108" s="133" t="s">
        <v>26</v>
      </c>
      <c r="AA108" s="133" t="s">
        <v>24</v>
      </c>
      <c r="AB108" s="21" t="s">
        <v>197</v>
      </c>
      <c r="AC108" s="54" t="s">
        <v>3</v>
      </c>
      <c r="AD108" s="148">
        <v>0</v>
      </c>
      <c r="AE108" s="148">
        <v>0</v>
      </c>
      <c r="AF108" s="148">
        <v>0</v>
      </c>
      <c r="AG108" s="148">
        <v>0</v>
      </c>
      <c r="AH108" s="144">
        <v>12583.6</v>
      </c>
      <c r="AI108" s="148">
        <v>0</v>
      </c>
      <c r="AJ108" s="148">
        <v>0</v>
      </c>
      <c r="AK108" s="148">
        <v>0</v>
      </c>
      <c r="AL108" s="98">
        <v>2025</v>
      </c>
    </row>
    <row r="109" spans="1:47" s="2" customFormat="1" ht="39.75" customHeight="1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0"/>
      <c r="P109" s="40"/>
      <c r="Q109" s="40"/>
      <c r="R109" s="40"/>
      <c r="S109" s="40"/>
      <c r="T109" s="40"/>
      <c r="U109" s="41"/>
      <c r="V109" s="41"/>
      <c r="W109" s="41"/>
      <c r="X109" s="20"/>
      <c r="Y109" s="20"/>
      <c r="Z109" s="20"/>
      <c r="AA109" s="20"/>
      <c r="AB109" s="21" t="s">
        <v>70</v>
      </c>
      <c r="AC109" s="3" t="s">
        <v>35</v>
      </c>
      <c r="AD109" s="148">
        <v>0.83509999999999995</v>
      </c>
      <c r="AE109" s="144">
        <v>0</v>
      </c>
      <c r="AF109" s="144">
        <v>1.3</v>
      </c>
      <c r="AG109" s="144">
        <v>1.5</v>
      </c>
      <c r="AH109" s="144">
        <v>3.26</v>
      </c>
      <c r="AI109" s="144">
        <v>4</v>
      </c>
      <c r="AJ109" s="144">
        <v>4</v>
      </c>
      <c r="AK109" s="144">
        <f>SUM(AD109:AJ109)</f>
        <v>14.895099999999999</v>
      </c>
      <c r="AL109" s="98">
        <v>2027</v>
      </c>
    </row>
    <row r="110" spans="1:47" ht="42" customHeight="1" x14ac:dyDescent="0.3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0"/>
      <c r="P110" s="40"/>
      <c r="Q110" s="40"/>
      <c r="R110" s="40"/>
      <c r="S110" s="40"/>
      <c r="T110" s="40" t="s">
        <v>47</v>
      </c>
      <c r="U110" s="41"/>
      <c r="V110" s="41"/>
      <c r="W110" s="41"/>
      <c r="X110" s="20"/>
      <c r="Y110" s="20"/>
      <c r="Z110" s="20"/>
      <c r="AA110" s="20"/>
      <c r="AB110" s="21" t="s">
        <v>64</v>
      </c>
      <c r="AC110" s="3" t="s">
        <v>49</v>
      </c>
      <c r="AD110" s="98">
        <v>1</v>
      </c>
      <c r="AE110" s="145">
        <v>1</v>
      </c>
      <c r="AF110" s="145">
        <v>1</v>
      </c>
      <c r="AG110" s="145">
        <v>1</v>
      </c>
      <c r="AH110" s="145">
        <v>1</v>
      </c>
      <c r="AI110" s="98">
        <v>1</v>
      </c>
      <c r="AJ110" s="98">
        <v>1</v>
      </c>
      <c r="AK110" s="98">
        <v>1</v>
      </c>
      <c r="AL110" s="98">
        <v>2027</v>
      </c>
    </row>
    <row r="111" spans="1:47" ht="48" customHeight="1" x14ac:dyDescent="0.3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0"/>
      <c r="P111" s="40"/>
      <c r="Q111" s="40"/>
      <c r="R111" s="40"/>
      <c r="S111" s="40"/>
      <c r="T111" s="40"/>
      <c r="U111" s="41"/>
      <c r="V111" s="41"/>
      <c r="W111" s="41"/>
      <c r="X111" s="20"/>
      <c r="Y111" s="20"/>
      <c r="Z111" s="20"/>
      <c r="AA111" s="20"/>
      <c r="AB111" s="21" t="s">
        <v>117</v>
      </c>
      <c r="AC111" s="3" t="s">
        <v>36</v>
      </c>
      <c r="AD111" s="142">
        <v>313618.5</v>
      </c>
      <c r="AE111" s="143">
        <f>AD111*0.99</f>
        <v>310482.315</v>
      </c>
      <c r="AF111" s="143">
        <f>AE111*0.99</f>
        <v>307377.49184999999</v>
      </c>
      <c r="AG111" s="143">
        <f>AF111*0.99</f>
        <v>304303.71693150001</v>
      </c>
      <c r="AH111" s="143">
        <f>AG111*0.99</f>
        <v>301260.67976218503</v>
      </c>
      <c r="AI111" s="142">
        <f>AH111*0.99</f>
        <v>298248.07296456315</v>
      </c>
      <c r="AJ111" s="142">
        <f>AI111-3015</f>
        <v>295233.07296456315</v>
      </c>
      <c r="AK111" s="142">
        <f>AJ111</f>
        <v>295233.07296456315</v>
      </c>
      <c r="AL111" s="98">
        <v>2027</v>
      </c>
      <c r="AN111" s="96"/>
    </row>
    <row r="112" spans="1:47" ht="41.25" customHeight="1" x14ac:dyDescent="0.3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0"/>
      <c r="P112" s="40"/>
      <c r="Q112" s="40"/>
      <c r="R112" s="40"/>
      <c r="S112" s="40"/>
      <c r="T112" s="40"/>
      <c r="U112" s="41"/>
      <c r="V112" s="41"/>
      <c r="W112" s="41"/>
      <c r="X112" s="20"/>
      <c r="Y112" s="20"/>
      <c r="Z112" s="20"/>
      <c r="AA112" s="20"/>
      <c r="AB112" s="21" t="s">
        <v>118</v>
      </c>
      <c r="AC112" s="3" t="s">
        <v>0</v>
      </c>
      <c r="AD112" s="142">
        <v>750622.8</v>
      </c>
      <c r="AE112" s="143">
        <f t="shared" ref="AE112:AI113" si="9">AD112*0.99</f>
        <v>743116.57200000004</v>
      </c>
      <c r="AF112" s="143">
        <f t="shared" si="9"/>
        <v>735685.40628</v>
      </c>
      <c r="AG112" s="143">
        <f t="shared" si="9"/>
        <v>728328.55221719993</v>
      </c>
      <c r="AH112" s="143">
        <f t="shared" si="9"/>
        <v>721045.26669502794</v>
      </c>
      <c r="AI112" s="142">
        <f t="shared" si="9"/>
        <v>713834.81402807764</v>
      </c>
      <c r="AJ112" s="142">
        <f>AI112-7150</f>
        <v>706684.81402807764</v>
      </c>
      <c r="AK112" s="142">
        <f>AJ112</f>
        <v>706684.81402807764</v>
      </c>
      <c r="AL112" s="98">
        <v>2027</v>
      </c>
      <c r="AN112" s="96"/>
    </row>
    <row r="113" spans="1:40" ht="38.25" customHeight="1" x14ac:dyDescent="0.3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0"/>
      <c r="P113" s="40"/>
      <c r="Q113" s="40"/>
      <c r="R113" s="40"/>
      <c r="S113" s="40"/>
      <c r="T113" s="40"/>
      <c r="U113" s="41"/>
      <c r="V113" s="41"/>
      <c r="W113" s="41"/>
      <c r="X113" s="20"/>
      <c r="Y113" s="20"/>
      <c r="Z113" s="20"/>
      <c r="AA113" s="20"/>
      <c r="AB113" s="21" t="s">
        <v>119</v>
      </c>
      <c r="AC113" s="3" t="s">
        <v>12</v>
      </c>
      <c r="AD113" s="142">
        <v>10083407</v>
      </c>
      <c r="AE113" s="143">
        <f t="shared" si="9"/>
        <v>9982572.9299999997</v>
      </c>
      <c r="AF113" s="143">
        <f t="shared" si="9"/>
        <v>9882747.2006999999</v>
      </c>
      <c r="AG113" s="143">
        <f t="shared" si="9"/>
        <v>9783919.7286929991</v>
      </c>
      <c r="AH113" s="143">
        <f t="shared" si="9"/>
        <v>9686080.5314060692</v>
      </c>
      <c r="AI113" s="142">
        <f t="shared" si="9"/>
        <v>9589219.7260920089</v>
      </c>
      <c r="AJ113" s="142">
        <f>AI113-96800</f>
        <v>9492419.7260920089</v>
      </c>
      <c r="AK113" s="142">
        <f>AJ113</f>
        <v>9492419.7260920089</v>
      </c>
      <c r="AL113" s="98">
        <v>2027</v>
      </c>
      <c r="AN113" s="96"/>
    </row>
    <row r="114" spans="1:40" ht="50.25" customHeight="1" x14ac:dyDescent="0.3">
      <c r="A114" s="36"/>
      <c r="B114" s="36"/>
      <c r="C114" s="36"/>
      <c r="D114" s="36"/>
      <c r="E114" s="36"/>
      <c r="F114" s="36"/>
      <c r="G114" s="36"/>
      <c r="H114" s="36" t="s">
        <v>21</v>
      </c>
      <c r="I114" s="36" t="s">
        <v>22</v>
      </c>
      <c r="J114" s="36" t="s">
        <v>25</v>
      </c>
      <c r="K114" s="36" t="s">
        <v>21</v>
      </c>
      <c r="L114" s="36" t="s">
        <v>24</v>
      </c>
      <c r="M114" s="36" t="s">
        <v>21</v>
      </c>
      <c r="N114" s="36" t="s">
        <v>21</v>
      </c>
      <c r="O114" s="37"/>
      <c r="P114" s="37"/>
      <c r="Q114" s="37"/>
      <c r="R114" s="37"/>
      <c r="S114" s="37" t="s">
        <v>48</v>
      </c>
      <c r="T114" s="37"/>
      <c r="U114" s="36"/>
      <c r="V114" s="36"/>
      <c r="W114" s="36"/>
      <c r="X114" s="38"/>
      <c r="Y114" s="38" t="s">
        <v>21</v>
      </c>
      <c r="Z114" s="38" t="s">
        <v>21</v>
      </c>
      <c r="AA114" s="38" t="s">
        <v>21</v>
      </c>
      <c r="AB114" s="42" t="s">
        <v>105</v>
      </c>
      <c r="AC114" s="39" t="s">
        <v>3</v>
      </c>
      <c r="AD114" s="147">
        <v>0</v>
      </c>
      <c r="AE114" s="147">
        <v>0</v>
      </c>
      <c r="AF114" s="147">
        <v>0</v>
      </c>
      <c r="AG114" s="147">
        <f>AG116</f>
        <v>0</v>
      </c>
      <c r="AH114" s="147">
        <f>AH116</f>
        <v>0</v>
      </c>
      <c r="AI114" s="147">
        <f>AI116</f>
        <v>0</v>
      </c>
      <c r="AJ114" s="147">
        <v>0</v>
      </c>
      <c r="AK114" s="147">
        <f>SUM(AD114:AI114)</f>
        <v>0</v>
      </c>
      <c r="AL114" s="163">
        <v>2027</v>
      </c>
    </row>
    <row r="115" spans="1:40" ht="40.5" customHeight="1" x14ac:dyDescent="0.3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0"/>
      <c r="P115" s="40"/>
      <c r="Q115" s="40"/>
      <c r="R115" s="40"/>
      <c r="S115" s="40"/>
      <c r="T115" s="40"/>
      <c r="U115" s="41"/>
      <c r="V115" s="41"/>
      <c r="W115" s="41"/>
      <c r="X115" s="20"/>
      <c r="Y115" s="20"/>
      <c r="Z115" s="20"/>
      <c r="AA115" s="20"/>
      <c r="AB115" s="21" t="s">
        <v>115</v>
      </c>
      <c r="AC115" s="3" t="s">
        <v>7</v>
      </c>
      <c r="AD115" s="98">
        <f>AD118</f>
        <v>17</v>
      </c>
      <c r="AE115" s="145">
        <f t="shared" ref="AE115:AK115" si="10">AE118</f>
        <v>17</v>
      </c>
      <c r="AF115" s="145">
        <f t="shared" si="10"/>
        <v>10</v>
      </c>
      <c r="AG115" s="145">
        <f t="shared" si="10"/>
        <v>6</v>
      </c>
      <c r="AH115" s="145">
        <f t="shared" si="10"/>
        <v>3</v>
      </c>
      <c r="AI115" s="98">
        <f t="shared" si="10"/>
        <v>0</v>
      </c>
      <c r="AJ115" s="98">
        <v>0</v>
      </c>
      <c r="AK115" s="98">
        <f t="shared" si="10"/>
        <v>0</v>
      </c>
      <c r="AL115" s="98">
        <v>2027</v>
      </c>
    </row>
    <row r="116" spans="1:40" ht="42" customHeight="1" x14ac:dyDescent="0.3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0"/>
      <c r="P116" s="40"/>
      <c r="Q116" s="40"/>
      <c r="R116" s="40"/>
      <c r="S116" s="40"/>
      <c r="T116" s="40"/>
      <c r="U116" s="41"/>
      <c r="V116" s="41"/>
      <c r="W116" s="41"/>
      <c r="X116" s="20"/>
      <c r="Y116" s="20"/>
      <c r="Z116" s="20"/>
      <c r="AA116" s="20"/>
      <c r="AB116" s="44" t="s">
        <v>113</v>
      </c>
      <c r="AC116" s="45" t="s">
        <v>3</v>
      </c>
      <c r="AD116" s="143">
        <v>0</v>
      </c>
      <c r="AE116" s="143">
        <v>0</v>
      </c>
      <c r="AF116" s="143">
        <v>0</v>
      </c>
      <c r="AG116" s="153">
        <v>0</v>
      </c>
      <c r="AH116" s="153">
        <v>0</v>
      </c>
      <c r="AI116" s="153">
        <v>0</v>
      </c>
      <c r="AJ116" s="153">
        <v>0</v>
      </c>
      <c r="AK116" s="153">
        <f>SUM(AD116:AI116)</f>
        <v>0</v>
      </c>
      <c r="AL116" s="145">
        <v>2027</v>
      </c>
    </row>
    <row r="117" spans="1:40" ht="4.5" hidden="1" customHeight="1" x14ac:dyDescent="0.3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0"/>
      <c r="P117" s="40"/>
      <c r="Q117" s="40"/>
      <c r="R117" s="40"/>
      <c r="S117" s="40"/>
      <c r="T117" s="40"/>
      <c r="U117" s="41"/>
      <c r="V117" s="41"/>
      <c r="W117" s="41"/>
      <c r="X117" s="20"/>
      <c r="Y117" s="20"/>
      <c r="Z117" s="20"/>
      <c r="AA117" s="20"/>
      <c r="AB117" s="108" t="s">
        <v>114</v>
      </c>
      <c r="AC117" s="3" t="s">
        <v>2</v>
      </c>
      <c r="AD117" s="98">
        <v>0</v>
      </c>
      <c r="AE117" s="145">
        <v>0</v>
      </c>
      <c r="AF117" s="145">
        <v>0</v>
      </c>
      <c r="AG117" s="145">
        <v>0</v>
      </c>
      <c r="AH117" s="145">
        <v>0</v>
      </c>
      <c r="AI117" s="98">
        <v>0</v>
      </c>
      <c r="AJ117" s="98">
        <v>0</v>
      </c>
      <c r="AK117" s="98">
        <v>0</v>
      </c>
      <c r="AL117" s="98">
        <v>2027</v>
      </c>
    </row>
    <row r="118" spans="1:40" ht="30" customHeight="1" x14ac:dyDescent="0.3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0"/>
      <c r="P118" s="40"/>
      <c r="Q118" s="40"/>
      <c r="R118" s="40"/>
      <c r="S118" s="40"/>
      <c r="T118" s="40"/>
      <c r="U118" s="41"/>
      <c r="V118" s="41"/>
      <c r="W118" s="41"/>
      <c r="X118" s="20"/>
      <c r="Y118" s="20"/>
      <c r="Z118" s="20"/>
      <c r="AA118" s="20"/>
      <c r="AB118" s="44" t="s">
        <v>89</v>
      </c>
      <c r="AC118" s="3" t="s">
        <v>7</v>
      </c>
      <c r="AD118" s="98">
        <v>17</v>
      </c>
      <c r="AE118" s="145">
        <v>17</v>
      </c>
      <c r="AF118" s="145">
        <v>10</v>
      </c>
      <c r="AG118" s="145">
        <v>6</v>
      </c>
      <c r="AH118" s="145">
        <v>3</v>
      </c>
      <c r="AI118" s="98">
        <v>0</v>
      </c>
      <c r="AJ118" s="98">
        <v>0</v>
      </c>
      <c r="AK118" s="98">
        <v>0</v>
      </c>
      <c r="AL118" s="98">
        <v>2027</v>
      </c>
    </row>
    <row r="119" spans="1:40" ht="86.25" customHeight="1" x14ac:dyDescent="0.3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0"/>
      <c r="P119" s="40"/>
      <c r="Q119" s="40"/>
      <c r="R119" s="40"/>
      <c r="S119" s="40"/>
      <c r="T119" s="40"/>
      <c r="U119" s="41"/>
      <c r="V119" s="41"/>
      <c r="W119" s="41"/>
      <c r="X119" s="20"/>
      <c r="Y119" s="20"/>
      <c r="Z119" s="20"/>
      <c r="AA119" s="20"/>
      <c r="AB119" s="21" t="s">
        <v>112</v>
      </c>
      <c r="AC119" s="3" t="s">
        <v>49</v>
      </c>
      <c r="AD119" s="98">
        <v>1</v>
      </c>
      <c r="AE119" s="145">
        <v>1</v>
      </c>
      <c r="AF119" s="145">
        <v>1</v>
      </c>
      <c r="AG119" s="145">
        <v>1</v>
      </c>
      <c r="AH119" s="145">
        <v>1</v>
      </c>
      <c r="AI119" s="98">
        <v>1</v>
      </c>
      <c r="AJ119" s="98">
        <v>1</v>
      </c>
      <c r="AK119" s="98">
        <v>1</v>
      </c>
      <c r="AL119" s="98">
        <v>2027</v>
      </c>
    </row>
    <row r="120" spans="1:40" ht="93" customHeight="1" x14ac:dyDescent="0.3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0"/>
      <c r="P120" s="40"/>
      <c r="Q120" s="40"/>
      <c r="R120" s="40"/>
      <c r="S120" s="40"/>
      <c r="T120" s="40"/>
      <c r="U120" s="41"/>
      <c r="V120" s="41"/>
      <c r="W120" s="41"/>
      <c r="X120" s="20"/>
      <c r="Y120" s="20"/>
      <c r="Z120" s="20"/>
      <c r="AA120" s="20"/>
      <c r="AB120" s="21" t="s">
        <v>106</v>
      </c>
      <c r="AC120" s="3" t="s">
        <v>7</v>
      </c>
      <c r="AD120" s="98">
        <v>100</v>
      </c>
      <c r="AE120" s="145">
        <v>100</v>
      </c>
      <c r="AF120" s="145">
        <v>100</v>
      </c>
      <c r="AG120" s="145">
        <v>100</v>
      </c>
      <c r="AH120" s="145">
        <v>100</v>
      </c>
      <c r="AI120" s="98">
        <v>100</v>
      </c>
      <c r="AJ120" s="98">
        <v>100</v>
      </c>
      <c r="AK120" s="98">
        <v>100</v>
      </c>
      <c r="AL120" s="98">
        <v>2027</v>
      </c>
    </row>
    <row r="121" spans="1:40" s="43" customFormat="1" ht="46.5" customHeight="1" x14ac:dyDescent="0.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7"/>
      <c r="P121" s="37"/>
      <c r="Q121" s="37"/>
      <c r="R121" s="37"/>
      <c r="S121" s="37" t="s">
        <v>48</v>
      </c>
      <c r="T121" s="37"/>
      <c r="U121" s="36"/>
      <c r="V121" s="36"/>
      <c r="W121" s="36"/>
      <c r="X121" s="38"/>
      <c r="Y121" s="38"/>
      <c r="Z121" s="38"/>
      <c r="AA121" s="38"/>
      <c r="AB121" s="42" t="s">
        <v>135</v>
      </c>
      <c r="AC121" s="39" t="s">
        <v>3</v>
      </c>
      <c r="AD121" s="147">
        <v>0</v>
      </c>
      <c r="AE121" s="147">
        <v>0</v>
      </c>
      <c r="AF121" s="147">
        <v>0</v>
      </c>
      <c r="AG121" s="147">
        <v>0</v>
      </c>
      <c r="AH121" s="147">
        <v>0</v>
      </c>
      <c r="AI121" s="147">
        <v>0</v>
      </c>
      <c r="AJ121" s="147">
        <v>0</v>
      </c>
      <c r="AK121" s="147">
        <v>0</v>
      </c>
      <c r="AL121" s="163">
        <v>2027</v>
      </c>
    </row>
    <row r="122" spans="1:40" s="2" customFormat="1" ht="52.5" customHeight="1" x14ac:dyDescent="0.2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0"/>
      <c r="P122" s="40"/>
      <c r="Q122" s="40"/>
      <c r="R122" s="40"/>
      <c r="S122" s="40"/>
      <c r="T122" s="40"/>
      <c r="U122" s="41"/>
      <c r="V122" s="41"/>
      <c r="W122" s="41"/>
      <c r="X122" s="20"/>
      <c r="Y122" s="20"/>
      <c r="Z122" s="20"/>
      <c r="AA122" s="20"/>
      <c r="AB122" s="21" t="s">
        <v>136</v>
      </c>
      <c r="AC122" s="3" t="s">
        <v>7</v>
      </c>
      <c r="AD122" s="154">
        <v>100</v>
      </c>
      <c r="AE122" s="149">
        <v>100</v>
      </c>
      <c r="AF122" s="149">
        <v>100</v>
      </c>
      <c r="AG122" s="149">
        <v>100</v>
      </c>
      <c r="AH122" s="149">
        <v>100</v>
      </c>
      <c r="AI122" s="154">
        <v>100</v>
      </c>
      <c r="AJ122" s="154">
        <v>100</v>
      </c>
      <c r="AK122" s="154">
        <v>100</v>
      </c>
      <c r="AL122" s="98">
        <v>2027</v>
      </c>
    </row>
    <row r="123" spans="1:40" s="2" customFormat="1" ht="39.75" customHeight="1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0"/>
      <c r="P123" s="40"/>
      <c r="Q123" s="40"/>
      <c r="R123" s="40"/>
      <c r="S123" s="40"/>
      <c r="T123" s="40"/>
      <c r="U123" s="41"/>
      <c r="V123" s="41"/>
      <c r="W123" s="41"/>
      <c r="X123" s="20"/>
      <c r="Y123" s="20"/>
      <c r="Z123" s="20"/>
      <c r="AA123" s="20"/>
      <c r="AB123" s="21" t="s">
        <v>137</v>
      </c>
      <c r="AC123" s="3" t="s">
        <v>7</v>
      </c>
      <c r="AD123" s="154">
        <v>100</v>
      </c>
      <c r="AE123" s="149">
        <v>100</v>
      </c>
      <c r="AF123" s="149">
        <v>100</v>
      </c>
      <c r="AG123" s="149">
        <v>100</v>
      </c>
      <c r="AH123" s="149">
        <v>100</v>
      </c>
      <c r="AI123" s="154">
        <v>100</v>
      </c>
      <c r="AJ123" s="154">
        <v>100</v>
      </c>
      <c r="AK123" s="154">
        <v>100</v>
      </c>
      <c r="AL123" s="98">
        <v>2027</v>
      </c>
    </row>
    <row r="124" spans="1:40" s="2" customFormat="1" ht="44.25" customHeight="1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0"/>
      <c r="P124" s="40"/>
      <c r="Q124" s="40"/>
      <c r="R124" s="40"/>
      <c r="S124" s="40"/>
      <c r="T124" s="40"/>
      <c r="U124" s="41"/>
      <c r="V124" s="41"/>
      <c r="W124" s="41"/>
      <c r="X124" s="20"/>
      <c r="Y124" s="20"/>
      <c r="Z124" s="20"/>
      <c r="AA124" s="20"/>
      <c r="AB124" s="21" t="s">
        <v>138</v>
      </c>
      <c r="AC124" s="3" t="s">
        <v>7</v>
      </c>
      <c r="AD124" s="154">
        <v>100</v>
      </c>
      <c r="AE124" s="149">
        <v>100</v>
      </c>
      <c r="AF124" s="149">
        <v>100</v>
      </c>
      <c r="AG124" s="149">
        <v>100</v>
      </c>
      <c r="AH124" s="149">
        <v>100</v>
      </c>
      <c r="AI124" s="154">
        <v>100</v>
      </c>
      <c r="AJ124" s="154">
        <v>100</v>
      </c>
      <c r="AK124" s="154">
        <v>100</v>
      </c>
      <c r="AL124" s="98">
        <v>2027</v>
      </c>
    </row>
    <row r="125" spans="1:40" s="2" customFormat="1" ht="69.75" customHeight="1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0"/>
      <c r="P125" s="40"/>
      <c r="Q125" s="40"/>
      <c r="R125" s="40"/>
      <c r="S125" s="40"/>
      <c r="T125" s="40"/>
      <c r="U125" s="41"/>
      <c r="V125" s="41"/>
      <c r="W125" s="41"/>
      <c r="X125" s="20"/>
      <c r="Y125" s="20"/>
      <c r="Z125" s="20"/>
      <c r="AA125" s="20"/>
      <c r="AB125" s="21" t="s">
        <v>140</v>
      </c>
      <c r="AC125" s="3" t="s">
        <v>49</v>
      </c>
      <c r="AD125" s="154">
        <v>1</v>
      </c>
      <c r="AE125" s="149">
        <v>1</v>
      </c>
      <c r="AF125" s="149">
        <v>1</v>
      </c>
      <c r="AG125" s="149">
        <v>1</v>
      </c>
      <c r="AH125" s="149">
        <v>0</v>
      </c>
      <c r="AI125" s="154">
        <v>0</v>
      </c>
      <c r="AJ125" s="154">
        <v>0</v>
      </c>
      <c r="AK125" s="154">
        <v>0</v>
      </c>
      <c r="AL125" s="98">
        <v>2024</v>
      </c>
    </row>
    <row r="126" spans="1:40" s="2" customFormat="1" ht="45" customHeight="1" x14ac:dyDescent="0.2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0"/>
      <c r="P126" s="40"/>
      <c r="Q126" s="40"/>
      <c r="R126" s="40"/>
      <c r="S126" s="40"/>
      <c r="T126" s="40"/>
      <c r="U126" s="41"/>
      <c r="V126" s="41"/>
      <c r="W126" s="41"/>
      <c r="X126" s="20"/>
      <c r="Y126" s="20"/>
      <c r="Z126" s="20"/>
      <c r="AA126" s="20"/>
      <c r="AB126" s="21" t="s">
        <v>141</v>
      </c>
      <c r="AC126" s="3" t="s">
        <v>7</v>
      </c>
      <c r="AD126" s="154">
        <v>100</v>
      </c>
      <c r="AE126" s="149">
        <v>100</v>
      </c>
      <c r="AF126" s="149">
        <v>100</v>
      </c>
      <c r="AG126" s="149">
        <v>100</v>
      </c>
      <c r="AH126" s="149" t="s">
        <v>174</v>
      </c>
      <c r="AI126" s="149" t="s">
        <v>174</v>
      </c>
      <c r="AJ126" s="149" t="s">
        <v>174</v>
      </c>
      <c r="AK126" s="149" t="s">
        <v>174</v>
      </c>
      <c r="AL126" s="98">
        <v>2024</v>
      </c>
    </row>
    <row r="127" spans="1:40" s="2" customFormat="1" ht="41.25" customHeight="1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0"/>
      <c r="P127" s="40"/>
      <c r="Q127" s="40"/>
      <c r="R127" s="40"/>
      <c r="S127" s="40"/>
      <c r="T127" s="40"/>
      <c r="U127" s="41"/>
      <c r="V127" s="41"/>
      <c r="W127" s="41"/>
      <c r="X127" s="20"/>
      <c r="Y127" s="20"/>
      <c r="Z127" s="20"/>
      <c r="AA127" s="20"/>
      <c r="AB127" s="21" t="s">
        <v>142</v>
      </c>
      <c r="AC127" s="3" t="s">
        <v>2</v>
      </c>
      <c r="AD127" s="154">
        <v>1</v>
      </c>
      <c r="AE127" s="149">
        <v>1</v>
      </c>
      <c r="AF127" s="149">
        <v>1</v>
      </c>
      <c r="AG127" s="149">
        <v>1</v>
      </c>
      <c r="AH127" s="149">
        <v>0</v>
      </c>
      <c r="AI127" s="149">
        <v>0</v>
      </c>
      <c r="AJ127" s="149">
        <v>0</v>
      </c>
      <c r="AK127" s="149">
        <v>4</v>
      </c>
      <c r="AL127" s="98">
        <v>2024</v>
      </c>
    </row>
    <row r="128" spans="1:40" s="2" customFormat="1" ht="39" customHeight="1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0"/>
      <c r="P128" s="40"/>
      <c r="Q128" s="40"/>
      <c r="R128" s="40"/>
      <c r="S128" s="40"/>
      <c r="T128" s="40"/>
      <c r="U128" s="41"/>
      <c r="V128" s="41"/>
      <c r="W128" s="41"/>
      <c r="X128" s="20"/>
      <c r="Y128" s="20"/>
      <c r="Z128" s="20"/>
      <c r="AA128" s="20"/>
      <c r="AB128" s="21" t="s">
        <v>143</v>
      </c>
      <c r="AC128" s="3" t="s">
        <v>2</v>
      </c>
      <c r="AD128" s="154">
        <v>1</v>
      </c>
      <c r="AE128" s="149">
        <v>1</v>
      </c>
      <c r="AF128" s="149">
        <v>1</v>
      </c>
      <c r="AG128" s="149">
        <v>1</v>
      </c>
      <c r="AH128" s="149">
        <v>0</v>
      </c>
      <c r="AI128" s="149">
        <v>0</v>
      </c>
      <c r="AJ128" s="149">
        <v>0</v>
      </c>
      <c r="AK128" s="149">
        <f>SUM(AD128:AJ128)</f>
        <v>4</v>
      </c>
      <c r="AL128" s="98">
        <v>2024</v>
      </c>
    </row>
    <row r="129" spans="1:38" s="2" customFormat="1" ht="50.25" customHeight="1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0"/>
      <c r="P129" s="40"/>
      <c r="Q129" s="40"/>
      <c r="R129" s="40"/>
      <c r="S129" s="40"/>
      <c r="T129" s="40"/>
      <c r="U129" s="41"/>
      <c r="V129" s="41"/>
      <c r="W129" s="41"/>
      <c r="X129" s="20"/>
      <c r="Y129" s="20"/>
      <c r="Z129" s="20"/>
      <c r="AA129" s="20"/>
      <c r="AB129" s="21" t="s">
        <v>139</v>
      </c>
      <c r="AC129" s="3" t="s">
        <v>2</v>
      </c>
      <c r="AD129" s="154">
        <v>0</v>
      </c>
      <c r="AE129" s="149">
        <v>0</v>
      </c>
      <c r="AF129" s="149">
        <v>0</v>
      </c>
      <c r="AG129" s="149">
        <v>1</v>
      </c>
      <c r="AH129" s="149">
        <v>0</v>
      </c>
      <c r="AI129" s="149">
        <v>0</v>
      </c>
      <c r="AJ129" s="149">
        <v>0</v>
      </c>
      <c r="AK129" s="149">
        <v>1</v>
      </c>
      <c r="AL129" s="98">
        <v>2024</v>
      </c>
    </row>
    <row r="130" spans="1:38" s="2" customFormat="1" ht="93.75" customHeight="1" x14ac:dyDescent="0.2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0"/>
      <c r="P130" s="40"/>
      <c r="Q130" s="40"/>
      <c r="R130" s="40"/>
      <c r="S130" s="40"/>
      <c r="T130" s="40"/>
      <c r="U130" s="41"/>
      <c r="V130" s="41"/>
      <c r="W130" s="41"/>
      <c r="X130" s="20"/>
      <c r="Y130" s="20"/>
      <c r="Z130" s="20"/>
      <c r="AA130" s="20"/>
      <c r="AB130" s="21" t="s">
        <v>111</v>
      </c>
      <c r="AC130" s="3" t="s">
        <v>49</v>
      </c>
      <c r="AD130" s="154">
        <v>1</v>
      </c>
      <c r="AE130" s="149">
        <v>1</v>
      </c>
      <c r="AF130" s="149">
        <v>1</v>
      </c>
      <c r="AG130" s="149">
        <v>1</v>
      </c>
      <c r="AH130" s="149">
        <v>1</v>
      </c>
      <c r="AI130" s="154">
        <v>1</v>
      </c>
      <c r="AJ130" s="154">
        <v>1</v>
      </c>
      <c r="AK130" s="154">
        <v>1</v>
      </c>
      <c r="AL130" s="98">
        <v>2027</v>
      </c>
    </row>
    <row r="131" spans="1:38" s="2" customFormat="1" ht="66" customHeight="1" x14ac:dyDescent="0.2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0"/>
      <c r="P131" s="40"/>
      <c r="Q131" s="40"/>
      <c r="R131" s="40"/>
      <c r="S131" s="40"/>
      <c r="T131" s="40"/>
      <c r="U131" s="41"/>
      <c r="V131" s="41"/>
      <c r="W131" s="41"/>
      <c r="X131" s="20"/>
      <c r="Y131" s="20"/>
      <c r="Z131" s="20"/>
      <c r="AA131" s="20"/>
      <c r="AB131" s="21" t="s">
        <v>104</v>
      </c>
      <c r="AC131" s="3" t="s">
        <v>7</v>
      </c>
      <c r="AD131" s="154">
        <v>100</v>
      </c>
      <c r="AE131" s="149">
        <v>100</v>
      </c>
      <c r="AF131" s="149">
        <v>100</v>
      </c>
      <c r="AG131" s="149">
        <v>100</v>
      </c>
      <c r="AH131" s="149">
        <v>100</v>
      </c>
      <c r="AI131" s="154">
        <v>100</v>
      </c>
      <c r="AJ131" s="154">
        <v>100</v>
      </c>
      <c r="AK131" s="154">
        <v>100</v>
      </c>
      <c r="AL131" s="98">
        <v>2027</v>
      </c>
    </row>
    <row r="132" spans="1:38" ht="36" customHeight="1" x14ac:dyDescent="0.3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46"/>
      <c r="V132" s="46"/>
      <c r="W132" s="46"/>
      <c r="X132" s="46"/>
      <c r="Y132" s="46"/>
      <c r="Z132" s="46"/>
      <c r="AA132" s="46"/>
      <c r="AB132" s="21" t="s">
        <v>147</v>
      </c>
      <c r="AC132" s="3" t="s">
        <v>132</v>
      </c>
      <c r="AD132" s="154">
        <v>2</v>
      </c>
      <c r="AE132" s="149">
        <v>1</v>
      </c>
      <c r="AF132" s="149">
        <v>1</v>
      </c>
      <c r="AG132" s="149">
        <v>2</v>
      </c>
      <c r="AH132" s="149">
        <v>2</v>
      </c>
      <c r="AI132" s="154">
        <v>2</v>
      </c>
      <c r="AJ132" s="154">
        <v>2</v>
      </c>
      <c r="AK132" s="149">
        <v>2</v>
      </c>
      <c r="AL132" s="98">
        <v>2027</v>
      </c>
    </row>
    <row r="133" spans="1:38" x14ac:dyDescent="0.3">
      <c r="AH133" s="65"/>
      <c r="AL133" s="166" t="s">
        <v>103</v>
      </c>
    </row>
    <row r="134" spans="1:38" x14ac:dyDescent="0.3">
      <c r="AH134" s="65"/>
    </row>
    <row r="135" spans="1:38" ht="18" x14ac:dyDescent="0.35"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0"/>
      <c r="AD135" s="15"/>
      <c r="AE135" s="65"/>
      <c r="AH135" s="65"/>
    </row>
    <row r="136" spans="1:38" ht="18" x14ac:dyDescent="0.35"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0"/>
      <c r="AD136" s="15"/>
      <c r="AE136" s="65"/>
      <c r="AG136" s="77"/>
      <c r="AH136" s="155"/>
      <c r="AI136" s="156"/>
      <c r="AJ136" s="156"/>
      <c r="AK136" s="156"/>
      <c r="AL136" s="156"/>
    </row>
    <row r="137" spans="1:38" x14ac:dyDescent="0.3">
      <c r="U137" s="4"/>
      <c r="V137" s="4"/>
      <c r="W137" s="4"/>
      <c r="X137" s="4"/>
      <c r="Y137" s="4"/>
      <c r="Z137" s="4"/>
      <c r="AA137" s="4"/>
      <c r="AB137" s="7"/>
      <c r="AC137" s="10"/>
      <c r="AD137" s="15"/>
      <c r="AE137" s="65"/>
      <c r="AG137" s="77"/>
      <c r="AH137" s="155"/>
      <c r="AI137" s="156"/>
      <c r="AJ137" s="156"/>
      <c r="AK137" s="156"/>
      <c r="AL137" s="156"/>
    </row>
    <row r="138" spans="1:38" x14ac:dyDescent="0.3">
      <c r="U138" s="4"/>
      <c r="V138" s="4"/>
      <c r="W138" s="4"/>
      <c r="X138" s="4"/>
      <c r="Y138" s="4"/>
      <c r="Z138" s="4"/>
      <c r="AA138" s="4"/>
      <c r="AB138" s="7"/>
      <c r="AC138" s="10"/>
      <c r="AD138" s="15"/>
      <c r="AE138" s="65"/>
      <c r="AG138" s="77"/>
      <c r="AH138" s="155"/>
      <c r="AI138" s="156"/>
      <c r="AJ138" s="156"/>
      <c r="AK138" s="156"/>
      <c r="AL138" s="156"/>
    </row>
    <row r="139" spans="1:38" x14ac:dyDescent="0.3">
      <c r="U139" s="4"/>
      <c r="V139" s="4"/>
      <c r="W139" s="4"/>
      <c r="X139" s="4"/>
      <c r="Y139" s="4"/>
      <c r="Z139" s="4"/>
      <c r="AA139" s="4"/>
      <c r="AB139" s="7"/>
      <c r="AC139" s="10"/>
      <c r="AD139" s="15"/>
      <c r="AE139" s="65"/>
      <c r="AG139" s="77"/>
      <c r="AH139" s="155"/>
      <c r="AI139" s="156"/>
      <c r="AJ139" s="156"/>
      <c r="AK139" s="156"/>
      <c r="AL139" s="156"/>
    </row>
    <row r="140" spans="1:38" x14ac:dyDescent="0.3">
      <c r="U140" s="4"/>
      <c r="V140" s="4"/>
      <c r="W140" s="4"/>
      <c r="X140" s="4"/>
      <c r="Y140" s="4"/>
      <c r="Z140" s="4"/>
      <c r="AA140" s="4"/>
      <c r="AB140" s="7"/>
      <c r="AC140" s="10"/>
      <c r="AD140" s="15"/>
      <c r="AE140" s="65"/>
      <c r="AG140" s="77"/>
      <c r="AH140" s="155"/>
      <c r="AI140" s="156"/>
      <c r="AJ140" s="156"/>
      <c r="AK140" s="156"/>
      <c r="AL140" s="156"/>
    </row>
    <row r="141" spans="1:38" x14ac:dyDescent="0.3">
      <c r="B141" s="55"/>
      <c r="C141" s="55"/>
      <c r="D141" s="55"/>
      <c r="E141" s="55"/>
      <c r="F141" s="55"/>
      <c r="U141" s="4"/>
      <c r="V141" s="4"/>
      <c r="W141" s="4"/>
      <c r="X141" s="4"/>
      <c r="Y141" s="4"/>
      <c r="Z141" s="4"/>
      <c r="AA141" s="4"/>
      <c r="AB141" s="7"/>
      <c r="AC141" s="10"/>
      <c r="AD141" s="15"/>
      <c r="AE141" s="65"/>
      <c r="AF141" s="65"/>
      <c r="AH141" s="155"/>
      <c r="AI141" s="156"/>
      <c r="AJ141" s="156"/>
      <c r="AK141" s="156"/>
      <c r="AL141" s="156"/>
    </row>
    <row r="142" spans="1:38" x14ac:dyDescent="0.3">
      <c r="B142" s="55"/>
      <c r="C142" s="55"/>
      <c r="D142" s="55"/>
      <c r="E142" s="55"/>
      <c r="F142" s="55"/>
      <c r="U142" s="4"/>
      <c r="V142" s="4"/>
      <c r="W142" s="4"/>
      <c r="X142" s="4"/>
      <c r="Y142" s="4"/>
      <c r="Z142" s="4"/>
      <c r="AA142" s="4"/>
      <c r="AB142" s="7"/>
      <c r="AC142" s="10"/>
      <c r="AD142" s="15"/>
      <c r="AE142" s="65"/>
      <c r="AF142" s="65"/>
      <c r="AH142" s="155"/>
      <c r="AI142" s="156"/>
      <c r="AJ142" s="156"/>
      <c r="AK142" s="156"/>
      <c r="AL142" s="156"/>
    </row>
    <row r="143" spans="1:38" x14ac:dyDescent="0.3">
      <c r="AH143" s="65"/>
    </row>
    <row r="144" spans="1:38" x14ac:dyDescent="0.3">
      <c r="AH144" s="65"/>
    </row>
    <row r="145" spans="34:34" x14ac:dyDescent="0.3">
      <c r="AH145" s="65"/>
    </row>
    <row r="146" spans="34:34" x14ac:dyDescent="0.3">
      <c r="AH146" s="65"/>
    </row>
    <row r="147" spans="34:34" x14ac:dyDescent="0.3">
      <c r="AH147" s="65"/>
    </row>
    <row r="148" spans="34:34" x14ac:dyDescent="0.3">
      <c r="AH148" s="65"/>
    </row>
    <row r="149" spans="34:34" x14ac:dyDescent="0.3">
      <c r="AH149" s="65"/>
    </row>
    <row r="150" spans="34:34" x14ac:dyDescent="0.3">
      <c r="AH150" s="65"/>
    </row>
    <row r="151" spans="34:34" x14ac:dyDescent="0.3">
      <c r="AH151" s="65"/>
    </row>
    <row r="152" spans="34:34" x14ac:dyDescent="0.3">
      <c r="AH152" s="65"/>
    </row>
    <row r="153" spans="34:34" x14ac:dyDescent="0.3">
      <c r="AH153" s="65"/>
    </row>
    <row r="154" spans="34:34" x14ac:dyDescent="0.3">
      <c r="AH154" s="65"/>
    </row>
    <row r="155" spans="34:34" x14ac:dyDescent="0.3">
      <c r="AH155" s="65"/>
    </row>
    <row r="156" spans="34:34" x14ac:dyDescent="0.3">
      <c r="AH156" s="65"/>
    </row>
    <row r="157" spans="34:34" x14ac:dyDescent="0.3">
      <c r="AH157" s="65"/>
    </row>
    <row r="158" spans="34:34" x14ac:dyDescent="0.3">
      <c r="AH158" s="65"/>
    </row>
    <row r="159" spans="34:34" x14ac:dyDescent="0.3">
      <c r="AH159" s="65"/>
    </row>
    <row r="160" spans="34:34" x14ac:dyDescent="0.3">
      <c r="AH160" s="65"/>
    </row>
    <row r="161" spans="34:34" x14ac:dyDescent="0.3">
      <c r="AH161" s="65"/>
    </row>
    <row r="162" spans="34:34" x14ac:dyDescent="0.3">
      <c r="AH162" s="65"/>
    </row>
    <row r="163" spans="34:34" x14ac:dyDescent="0.3">
      <c r="AH163" s="65"/>
    </row>
    <row r="164" spans="34:34" x14ac:dyDescent="0.3">
      <c r="AH164" s="65"/>
    </row>
    <row r="180" spans="4:31" x14ac:dyDescent="0.3"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  <c r="AA180" s="173"/>
      <c r="AB180" s="173"/>
      <c r="AC180" s="173"/>
      <c r="AD180" s="173"/>
      <c r="AE180" s="173"/>
    </row>
    <row r="181" spans="4:31" ht="34.5" customHeight="1" x14ac:dyDescent="0.3"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  <c r="S181" s="174"/>
      <c r="T181" s="174"/>
      <c r="U181" s="174"/>
      <c r="V181" s="174"/>
      <c r="W181" s="174"/>
      <c r="X181" s="174"/>
      <c r="Y181" s="174"/>
      <c r="Z181" s="174"/>
      <c r="AA181" s="174"/>
      <c r="AB181" s="174"/>
      <c r="AC181" s="174"/>
      <c r="AD181" s="174"/>
      <c r="AE181" s="158"/>
    </row>
    <row r="182" spans="4:31" x14ac:dyDescent="0.3">
      <c r="D182" s="78"/>
    </row>
  </sheetData>
  <mergeCells count="22">
    <mergeCell ref="AD25:AJ25"/>
    <mergeCell ref="D180:AE180"/>
    <mergeCell ref="D181:AD181"/>
    <mergeCell ref="AT24:AU24"/>
    <mergeCell ref="A10:AL10"/>
    <mergeCell ref="A11:AL11"/>
    <mergeCell ref="A12:AL12"/>
    <mergeCell ref="AK25:AL25"/>
    <mergeCell ref="A18:P18"/>
    <mergeCell ref="A25:AA25"/>
    <mergeCell ref="AB25:AB26"/>
    <mergeCell ref="AC25:AC26"/>
    <mergeCell ref="B135:AB135"/>
    <mergeCell ref="B136:AB136"/>
    <mergeCell ref="A17:P17"/>
    <mergeCell ref="B13:AK13"/>
    <mergeCell ref="D14:AC14"/>
    <mergeCell ref="A26:C26"/>
    <mergeCell ref="D26:E26"/>
    <mergeCell ref="F26:G26"/>
    <mergeCell ref="H26:N26"/>
    <mergeCell ref="Y26:AA26"/>
  </mergeCells>
  <pageMargins left="0.78740157480314965" right="0.39370078740157483" top="0.27559055118110237" bottom="0.31496062992125984" header="0.19685039370078741" footer="0.19685039370078741"/>
  <pageSetup paperSize="9" scale="56" fitToHeight="0" orientation="landscape" verticalDpi="300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5"/>
  <sheetViews>
    <sheetView workbookViewId="0">
      <selection activeCell="A8" sqref="A8:B8"/>
    </sheetView>
  </sheetViews>
  <sheetFormatPr defaultRowHeight="14.4" x14ac:dyDescent="0.3"/>
  <sheetData>
    <row r="6" spans="1:16" x14ac:dyDescent="0.3">
      <c r="A6" s="185" t="s">
        <v>155</v>
      </c>
      <c r="B6" s="186"/>
      <c r="C6" s="189" t="s">
        <v>156</v>
      </c>
      <c r="D6" s="189" t="s">
        <v>157</v>
      </c>
      <c r="E6" s="191" t="s">
        <v>158</v>
      </c>
      <c r="F6" s="192"/>
      <c r="G6" s="192"/>
      <c r="H6" s="192"/>
      <c r="I6" s="193" t="s">
        <v>159</v>
      </c>
      <c r="J6" s="193"/>
      <c r="K6" s="193"/>
      <c r="L6" s="193"/>
      <c r="M6" s="184" t="s">
        <v>160</v>
      </c>
      <c r="N6" s="184"/>
      <c r="O6" s="184"/>
      <c r="P6" s="184"/>
    </row>
    <row r="7" spans="1:16" ht="356.4" x14ac:dyDescent="0.3">
      <c r="A7" s="187"/>
      <c r="B7" s="188"/>
      <c r="C7" s="190"/>
      <c r="D7" s="190"/>
      <c r="E7" s="66" t="s">
        <v>161</v>
      </c>
      <c r="F7" s="66" t="s">
        <v>162</v>
      </c>
      <c r="G7" s="66" t="s">
        <v>163</v>
      </c>
      <c r="H7" s="67"/>
      <c r="I7" s="67" t="s">
        <v>164</v>
      </c>
      <c r="J7" s="67"/>
      <c r="K7" s="67" t="s">
        <v>165</v>
      </c>
      <c r="L7" s="67" t="s">
        <v>166</v>
      </c>
      <c r="M7" s="68" t="s">
        <v>167</v>
      </c>
      <c r="N7" s="67" t="s">
        <v>168</v>
      </c>
      <c r="O7" s="67" t="s">
        <v>169</v>
      </c>
      <c r="P7" s="67" t="s">
        <v>170</v>
      </c>
    </row>
    <row r="8" spans="1:16" ht="285" customHeight="1" x14ac:dyDescent="0.3">
      <c r="A8" s="201"/>
      <c r="B8" s="202"/>
      <c r="C8" s="69" t="s">
        <v>172</v>
      </c>
      <c r="D8" s="69">
        <v>1</v>
      </c>
      <c r="E8" s="70">
        <v>5300000</v>
      </c>
      <c r="F8" s="71">
        <v>5500000</v>
      </c>
      <c r="G8" s="71">
        <v>5700000</v>
      </c>
      <c r="H8" s="72"/>
      <c r="I8" s="71">
        <f>AVERAGE(E8:H8)</f>
        <v>5500000</v>
      </c>
      <c r="J8" s="71"/>
      <c r="K8" s="72">
        <f>STDEVA(E8,F8,G8:H8)</f>
        <v>200000</v>
      </c>
      <c r="L8" s="72">
        <f>K8/I8*100</f>
        <v>3.6363636363636362</v>
      </c>
      <c r="M8" s="72"/>
      <c r="N8" s="72"/>
      <c r="O8" s="194">
        <f>I8</f>
        <v>5500000</v>
      </c>
      <c r="P8" s="196">
        <f>D8*O8</f>
        <v>5500000</v>
      </c>
    </row>
    <row r="9" spans="1:16" x14ac:dyDescent="0.3">
      <c r="A9" s="198" t="s">
        <v>173</v>
      </c>
      <c r="B9" s="198"/>
      <c r="C9" s="198"/>
      <c r="D9" s="198"/>
      <c r="E9" s="73">
        <f>E8</f>
        <v>5300000</v>
      </c>
      <c r="F9" s="73">
        <f>F8</f>
        <v>5500000</v>
      </c>
      <c r="G9" s="199">
        <f>G8</f>
        <v>5700000</v>
      </c>
      <c r="H9" s="199"/>
      <c r="I9" s="200">
        <f>AVERAGE(E9:H9)</f>
        <v>5500000</v>
      </c>
      <c r="J9" s="200"/>
      <c r="K9" s="74">
        <f>STDEVA(E9:H9)</f>
        <v>200000</v>
      </c>
      <c r="L9" s="74">
        <f>K9/I9*100</f>
        <v>3.6363636363636362</v>
      </c>
      <c r="M9" s="75"/>
      <c r="N9" s="75"/>
      <c r="O9" s="195"/>
      <c r="P9" s="197"/>
    </row>
    <row r="15" spans="1:16" x14ac:dyDescent="0.3">
      <c r="C15" t="s">
        <v>171</v>
      </c>
    </row>
  </sheetData>
  <mergeCells count="12">
    <mergeCell ref="O8:O9"/>
    <mergeCell ref="P8:P9"/>
    <mergeCell ref="A9:D9"/>
    <mergeCell ref="G9:H9"/>
    <mergeCell ref="I9:J9"/>
    <mergeCell ref="A8:B8"/>
    <mergeCell ref="M6:P6"/>
    <mergeCell ref="A6:B7"/>
    <mergeCell ref="C6:C7"/>
    <mergeCell ref="D6:D7"/>
    <mergeCell ref="E6:H6"/>
    <mergeCell ref="I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Лист2</vt:lpstr>
      <vt:lpstr>Лист1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2025-12-30T11:08:04Z</dcterms:modified>
</cp:coreProperties>
</file>